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angmeringpc.sharepoint.com/Shared Documents/Officers' Access/8. Assets &amp; Insurance/Asset Register/"/>
    </mc:Choice>
  </mc:AlternateContent>
  <xr:revisionPtr revIDLastSave="11" documentId="8_{1B5B5632-1B74-4D49-A843-D0E5C73648E0}" xr6:coauthVersionLast="46" xr6:coauthVersionMax="46" xr10:uidLastSave="{72D9F1FB-9DC4-435F-B3B3-50FF956CC68F}"/>
  <bookViews>
    <workbookView xWindow="-120" yWindow="-120" windowWidth="29040" windowHeight="15840" activeTab="2" xr2:uid="{00000000-000D-0000-FFFF-FFFF00000000}"/>
  </bookViews>
  <sheets>
    <sheet name="Original" sheetId="1" r:id="rId1"/>
    <sheet name="Play Areas" sheetId="4" r:id="rId2"/>
    <sheet name="Detailed" sheetId="2" r:id="rId3"/>
    <sheet name="LitterDogBins" sheetId="6" r:id="rId4"/>
    <sheet name="Summary" sheetId="5" r:id="rId5"/>
  </sheets>
  <definedNames>
    <definedName name="_xlnm._FilterDatabase" localSheetId="2" hidden="1">Detailed!$A$2:$M$144</definedName>
    <definedName name="_xlnm.Print_Titles" localSheetId="2">Detailed!$1:$3</definedName>
    <definedName name="_xlnm.Print_Titles" localSheetId="1">'Play Areas'!$1:$2</definedName>
    <definedName name="Senior_Multiplay">'Play Areas'!$B$112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4" i="2" l="1"/>
  <c r="AC164" i="2" l="1"/>
  <c r="F164" i="2" l="1"/>
  <c r="T24" i="2" l="1"/>
  <c r="AD157" i="2"/>
  <c r="T23" i="2" l="1"/>
  <c r="AC122" i="2" l="1"/>
  <c r="AC78" i="2"/>
  <c r="AC12" i="2"/>
  <c r="T125" i="4" l="1"/>
  <c r="T124" i="4"/>
  <c r="T123" i="4"/>
  <c r="T122" i="4"/>
  <c r="T126" i="4" s="1"/>
  <c r="T119" i="4"/>
  <c r="T118" i="4"/>
  <c r="T116" i="4"/>
  <c r="T115" i="4"/>
  <c r="T114" i="4"/>
  <c r="T113" i="4"/>
  <c r="T112" i="4"/>
  <c r="T111" i="4"/>
  <c r="T109" i="4"/>
  <c r="T106" i="4"/>
  <c r="T104" i="4"/>
  <c r="T102" i="4"/>
  <c r="T99" i="4"/>
  <c r="T98" i="4"/>
  <c r="T97" i="4"/>
  <c r="T95" i="4"/>
  <c r="T94" i="4"/>
  <c r="T92" i="4"/>
  <c r="T91" i="4"/>
  <c r="T90" i="4"/>
  <c r="T89" i="4"/>
  <c r="T88" i="4"/>
  <c r="T85" i="4"/>
  <c r="T84" i="4"/>
  <c r="T82" i="4"/>
  <c r="T81" i="4"/>
  <c r="T80" i="4"/>
  <c r="T79" i="4"/>
  <c r="T78" i="4"/>
  <c r="T77" i="4"/>
  <c r="T76" i="4"/>
  <c r="T73" i="4"/>
  <c r="T74" i="4" s="1"/>
  <c r="T70" i="4"/>
  <c r="T69" i="4"/>
  <c r="T68" i="4"/>
  <c r="T67" i="4"/>
  <c r="T66" i="4"/>
  <c r="T65" i="4"/>
  <c r="T64" i="4"/>
  <c r="T63" i="4"/>
  <c r="T61" i="4"/>
  <c r="T60" i="4"/>
  <c r="T57" i="4"/>
  <c r="T56" i="4"/>
  <c r="T55" i="4"/>
  <c r="T54" i="4"/>
  <c r="T53" i="4"/>
  <c r="T50" i="4"/>
  <c r="T49" i="4"/>
  <c r="T48" i="4"/>
  <c r="T47" i="4"/>
  <c r="T46" i="4"/>
  <c r="T45" i="4"/>
  <c r="T44" i="4"/>
  <c r="T41" i="4"/>
  <c r="T40" i="4"/>
  <c r="T39" i="4"/>
  <c r="T38" i="4"/>
  <c r="T35" i="4"/>
  <c r="T34" i="4"/>
  <c r="T33" i="4"/>
  <c r="T32" i="4"/>
  <c r="T31" i="4"/>
  <c r="T30" i="4"/>
  <c r="T29" i="4"/>
  <c r="T28" i="4"/>
  <c r="T24" i="4"/>
  <c r="T23" i="4"/>
  <c r="T21" i="4"/>
  <c r="T20" i="4"/>
  <c r="T19" i="4"/>
  <c r="T18" i="4"/>
  <c r="T17" i="4"/>
  <c r="T16" i="4"/>
  <c r="T13" i="4"/>
  <c r="T11" i="4"/>
  <c r="T10" i="4"/>
  <c r="T9" i="4"/>
  <c r="T8" i="4"/>
  <c r="T7" i="4"/>
  <c r="T6" i="4"/>
  <c r="T5" i="4"/>
  <c r="T42" i="4" l="1"/>
  <c r="T36" i="4"/>
  <c r="T71" i="4"/>
  <c r="D20" i="5"/>
  <c r="F20" i="5" s="1"/>
  <c r="D21" i="5"/>
  <c r="D22" i="5"/>
  <c r="F22" i="5" s="1"/>
  <c r="D23" i="5"/>
  <c r="F23" i="5" s="1"/>
  <c r="D30" i="5"/>
  <c r="D31" i="5"/>
  <c r="F31" i="5" s="1"/>
  <c r="D32" i="5"/>
  <c r="F32" i="5" s="1"/>
  <c r="D33" i="5"/>
  <c r="F33" i="5" s="1"/>
  <c r="D34" i="5"/>
  <c r="F34" i="5" s="1"/>
  <c r="D36" i="5"/>
  <c r="F36" i="5" s="1"/>
  <c r="D37" i="5"/>
  <c r="F37" i="5" s="1"/>
  <c r="D38" i="5"/>
  <c r="F38" i="5" s="1"/>
  <c r="D39" i="5"/>
  <c r="F39" i="5" s="1"/>
  <c r="D40" i="5"/>
  <c r="F40" i="5" s="1"/>
  <c r="D41" i="5"/>
  <c r="F41" i="5" s="1"/>
  <c r="D42" i="5"/>
  <c r="F42" i="5" s="1"/>
  <c r="D43" i="5"/>
  <c r="F43" i="5" s="1"/>
  <c r="D44" i="5"/>
  <c r="F44" i="5" s="1"/>
  <c r="D45" i="5"/>
  <c r="F45" i="5" s="1"/>
  <c r="D46" i="5"/>
  <c r="F46" i="5" s="1"/>
  <c r="D47" i="5"/>
  <c r="F47" i="5" s="1"/>
  <c r="D48" i="5"/>
  <c r="F48" i="5" s="1"/>
  <c r="D49" i="5"/>
  <c r="F49" i="5" s="1"/>
  <c r="D50" i="5"/>
  <c r="F50" i="5" s="1"/>
  <c r="D56" i="5"/>
  <c r="F56" i="5" s="1"/>
  <c r="D63" i="5"/>
  <c r="F63" i="5" s="1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30" i="5"/>
  <c r="F35" i="5"/>
  <c r="F52" i="5"/>
  <c r="F54" i="5"/>
  <c r="F61" i="5"/>
  <c r="C51" i="5"/>
  <c r="C35" i="5"/>
  <c r="X154" i="2"/>
  <c r="AC154" i="2" s="1"/>
  <c r="X153" i="2"/>
  <c r="AC153" i="2" s="1"/>
  <c r="X152" i="2"/>
  <c r="AC152" i="2" s="1"/>
  <c r="X151" i="2"/>
  <c r="AC151" i="2" s="1"/>
  <c r="X150" i="2"/>
  <c r="AC150" i="2" s="1"/>
  <c r="X149" i="2"/>
  <c r="AC149" i="2" s="1"/>
  <c r="X148" i="2"/>
  <c r="AC148" i="2" s="1"/>
  <c r="X147" i="2"/>
  <c r="X132" i="2"/>
  <c r="X131" i="2"/>
  <c r="X130" i="2"/>
  <c r="X127" i="2"/>
  <c r="X126" i="2"/>
  <c r="AC126" i="2" s="1"/>
  <c r="X120" i="2"/>
  <c r="AC120" i="2" s="1"/>
  <c r="X119" i="2"/>
  <c r="AC119" i="2" s="1"/>
  <c r="X118" i="2"/>
  <c r="AC118" i="2" s="1"/>
  <c r="X117" i="2"/>
  <c r="AC117" i="2" s="1"/>
  <c r="X116" i="2"/>
  <c r="AC116" i="2" s="1"/>
  <c r="X115" i="2"/>
  <c r="AC115" i="2" s="1"/>
  <c r="X114" i="2"/>
  <c r="AC114" i="2" s="1"/>
  <c r="X113" i="2"/>
  <c r="AC113" i="2" s="1"/>
  <c r="X112" i="2"/>
  <c r="AC112" i="2" s="1"/>
  <c r="X111" i="2"/>
  <c r="AC111" i="2" s="1"/>
  <c r="X110" i="2"/>
  <c r="AC110" i="2" s="1"/>
  <c r="X109" i="2"/>
  <c r="AC109" i="2" s="1"/>
  <c r="X108" i="2"/>
  <c r="AC108" i="2" s="1"/>
  <c r="X107" i="2"/>
  <c r="AC107" i="2" s="1"/>
  <c r="X106" i="2"/>
  <c r="AC106" i="2" s="1"/>
  <c r="X104" i="2"/>
  <c r="X103" i="2"/>
  <c r="X102" i="2"/>
  <c r="X101" i="2"/>
  <c r="AC101" i="2" s="1"/>
  <c r="X100" i="2"/>
  <c r="AC100" i="2" s="1"/>
  <c r="X99" i="2"/>
  <c r="AC99" i="2" s="1"/>
  <c r="X98" i="2"/>
  <c r="AC98" i="2" s="1"/>
  <c r="X97" i="2"/>
  <c r="AC97" i="2" s="1"/>
  <c r="X96" i="2"/>
  <c r="AC96" i="2" s="1"/>
  <c r="X95" i="2"/>
  <c r="AC95" i="2" s="1"/>
  <c r="X94" i="2"/>
  <c r="AC94" i="2" s="1"/>
  <c r="X93" i="2"/>
  <c r="AC93" i="2" s="1"/>
  <c r="X92" i="2"/>
  <c r="AC92" i="2" s="1"/>
  <c r="X91" i="2"/>
  <c r="AC91" i="2" s="1"/>
  <c r="X90" i="2"/>
  <c r="AC90" i="2" s="1"/>
  <c r="X89" i="2"/>
  <c r="AC89" i="2" s="1"/>
  <c r="X88" i="2"/>
  <c r="AC88" i="2" s="1"/>
  <c r="X87" i="2"/>
  <c r="AC87" i="2" s="1"/>
  <c r="X86" i="2"/>
  <c r="AC86" i="2" s="1"/>
  <c r="X85" i="2"/>
  <c r="AC85" i="2" s="1"/>
  <c r="X84" i="2"/>
  <c r="AC84" i="2" s="1"/>
  <c r="X83" i="2"/>
  <c r="AC83" i="2" s="1"/>
  <c r="X82" i="2"/>
  <c r="AC82" i="2" s="1"/>
  <c r="X81" i="2"/>
  <c r="AC81" i="2" s="1"/>
  <c r="X80" i="2"/>
  <c r="AC80" i="2" s="1"/>
  <c r="X79" i="2"/>
  <c r="AC79" i="2" s="1"/>
  <c r="X77" i="2"/>
  <c r="AC77" i="2" s="1"/>
  <c r="X76" i="2"/>
  <c r="AC76" i="2" s="1"/>
  <c r="X75" i="2"/>
  <c r="AC75" i="2" s="1"/>
  <c r="X74" i="2"/>
  <c r="AC74" i="2" s="1"/>
  <c r="X73" i="2"/>
  <c r="AC73" i="2" s="1"/>
  <c r="X72" i="2"/>
  <c r="AC72" i="2" s="1"/>
  <c r="X71" i="2"/>
  <c r="AC71" i="2" s="1"/>
  <c r="X70" i="2"/>
  <c r="AC70" i="2" s="1"/>
  <c r="X69" i="2"/>
  <c r="AC69" i="2" s="1"/>
  <c r="X68" i="2"/>
  <c r="AC68" i="2" s="1"/>
  <c r="X67" i="2"/>
  <c r="AC67" i="2" s="1"/>
  <c r="X66" i="2"/>
  <c r="AC66" i="2" s="1"/>
  <c r="X65" i="2"/>
  <c r="AC65" i="2" s="1"/>
  <c r="X64" i="2"/>
  <c r="AC64" i="2" s="1"/>
  <c r="X63" i="2"/>
  <c r="AC63" i="2" s="1"/>
  <c r="X62" i="2"/>
  <c r="AC62" i="2" s="1"/>
  <c r="X61" i="2"/>
  <c r="AC61" i="2" s="1"/>
  <c r="X60" i="2"/>
  <c r="AC60" i="2" s="1"/>
  <c r="X59" i="2"/>
  <c r="AC59" i="2" s="1"/>
  <c r="X58" i="2"/>
  <c r="AC58" i="2" s="1"/>
  <c r="X57" i="2"/>
  <c r="AC57" i="2" s="1"/>
  <c r="X56" i="2"/>
  <c r="AC56" i="2" s="1"/>
  <c r="X55" i="2"/>
  <c r="AC55" i="2" s="1"/>
  <c r="X54" i="2"/>
  <c r="AC54" i="2" s="1"/>
  <c r="X53" i="2"/>
  <c r="AC53" i="2" s="1"/>
  <c r="X52" i="2"/>
  <c r="AC52" i="2" s="1"/>
  <c r="X51" i="2"/>
  <c r="AC51" i="2" s="1"/>
  <c r="X50" i="2"/>
  <c r="AC50" i="2" s="1"/>
  <c r="X49" i="2"/>
  <c r="AC49" i="2" s="1"/>
  <c r="X48" i="2"/>
  <c r="X44" i="2"/>
  <c r="X40" i="2"/>
  <c r="AC40" i="2" s="1"/>
  <c r="X39" i="2"/>
  <c r="AC39" i="2" s="1"/>
  <c r="X38" i="2"/>
  <c r="AC38" i="2" s="1"/>
  <c r="X37" i="2"/>
  <c r="X36" i="2"/>
  <c r="AC36" i="2" s="1"/>
  <c r="X35" i="2"/>
  <c r="AC35" i="2" s="1"/>
  <c r="X34" i="2"/>
  <c r="AC34" i="2" s="1"/>
  <c r="X33" i="2"/>
  <c r="AC33" i="2" s="1"/>
  <c r="X32" i="2"/>
  <c r="AC32" i="2" s="1"/>
  <c r="X31" i="2"/>
  <c r="AC31" i="2" s="1"/>
  <c r="X30" i="2"/>
  <c r="AC30" i="2" s="1"/>
  <c r="X29" i="2"/>
  <c r="AC29" i="2" s="1"/>
  <c r="X28" i="2"/>
  <c r="X27" i="2"/>
  <c r="AC27" i="2" s="1"/>
  <c r="X20" i="2"/>
  <c r="X11" i="2"/>
  <c r="X10" i="2"/>
  <c r="Y24" i="2" l="1"/>
  <c r="Y45" i="2"/>
  <c r="AC44" i="2"/>
  <c r="AD44" i="2" s="1"/>
  <c r="Y127" i="2"/>
  <c r="AC127" i="2"/>
  <c r="AD127" i="2" s="1"/>
  <c r="AC147" i="2"/>
  <c r="AD154" i="2" s="1"/>
  <c r="Y23" i="2"/>
  <c r="Y40" i="2"/>
  <c r="AC28" i="2"/>
  <c r="AD41" i="2" s="1"/>
  <c r="AC48" i="2"/>
  <c r="Y132" i="2"/>
  <c r="AD132" i="2"/>
  <c r="D24" i="5"/>
  <c r="F24" i="5" s="1"/>
  <c r="F21" i="5"/>
  <c r="S121" i="2"/>
  <c r="D51" i="5" s="1"/>
  <c r="F51" i="5" s="1"/>
  <c r="AD23" i="2" l="1"/>
  <c r="X121" i="2"/>
  <c r="T122" i="2"/>
  <c r="C54" i="5"/>
  <c r="U11" i="1"/>
  <c r="Z11" i="1" s="1"/>
  <c r="U12" i="1"/>
  <c r="Z12" i="1"/>
  <c r="U13" i="1"/>
  <c r="Z13" i="1" s="1"/>
  <c r="U14" i="1"/>
  <c r="Z14" i="1"/>
  <c r="U15" i="1"/>
  <c r="Z15" i="1" s="1"/>
  <c r="U16" i="1"/>
  <c r="Z16" i="1" s="1"/>
  <c r="U17" i="1"/>
  <c r="Z17" i="1" s="1"/>
  <c r="U18" i="1"/>
  <c r="Z18" i="1" s="1"/>
  <c r="U19" i="1"/>
  <c r="Z19" i="1" s="1"/>
  <c r="U20" i="1"/>
  <c r="Z20" i="1"/>
  <c r="U21" i="1"/>
  <c r="Z21" i="1" s="1"/>
  <c r="U24" i="1"/>
  <c r="Z24" i="1" s="1"/>
  <c r="U25" i="1"/>
  <c r="Z25" i="1"/>
  <c r="U26" i="1"/>
  <c r="Z26" i="1" s="1"/>
  <c r="U27" i="1"/>
  <c r="Z27" i="1"/>
  <c r="U28" i="1"/>
  <c r="Z28" i="1" s="1"/>
  <c r="U29" i="1"/>
  <c r="Z29" i="1" s="1"/>
  <c r="U30" i="1"/>
  <c r="Z30" i="1" s="1"/>
  <c r="U31" i="1"/>
  <c r="Z31" i="1" s="1"/>
  <c r="U32" i="1"/>
  <c r="Z32" i="1" s="1"/>
  <c r="U33" i="1"/>
  <c r="Z33" i="1"/>
  <c r="U34" i="1"/>
  <c r="Z34" i="1" s="1"/>
  <c r="U37" i="1"/>
  <c r="Z37" i="1"/>
  <c r="U38" i="1"/>
  <c r="Z38" i="1" s="1"/>
  <c r="U43" i="1"/>
  <c r="Z43" i="1" s="1"/>
  <c r="U44" i="1"/>
  <c r="Z44" i="1"/>
  <c r="U47" i="1"/>
  <c r="Z47" i="1"/>
  <c r="U48" i="1"/>
  <c r="Z48" i="1"/>
  <c r="U51" i="1"/>
  <c r="Z51" i="1"/>
  <c r="U52" i="1"/>
  <c r="Z52" i="1" s="1"/>
  <c r="U53" i="1"/>
  <c r="Z53" i="1" s="1"/>
  <c r="U54" i="1"/>
  <c r="Z54" i="1" s="1"/>
  <c r="U55" i="1"/>
  <c r="Z55" i="1"/>
  <c r="U59" i="1"/>
  <c r="Z59" i="1"/>
  <c r="U60" i="1"/>
  <c r="Z60" i="1"/>
  <c r="U61" i="1"/>
  <c r="Z61" i="1" s="1"/>
  <c r="U62" i="1"/>
  <c r="Z62" i="1"/>
  <c r="U63" i="1"/>
  <c r="Z63" i="1" s="1"/>
  <c r="U64" i="1"/>
  <c r="Z64" i="1"/>
  <c r="U65" i="1"/>
  <c r="Z65" i="1" s="1"/>
  <c r="U66" i="1"/>
  <c r="Z66" i="1" s="1"/>
  <c r="U67" i="1"/>
  <c r="Z67" i="1"/>
  <c r="U68" i="1"/>
  <c r="Z68" i="1" s="1"/>
  <c r="U69" i="1"/>
  <c r="Z69" i="1"/>
  <c r="U70" i="1"/>
  <c r="Z70" i="1" s="1"/>
  <c r="U71" i="1"/>
  <c r="Z71" i="1"/>
  <c r="U72" i="1"/>
  <c r="Z72" i="1" s="1"/>
  <c r="U73" i="1"/>
  <c r="Z73" i="1" s="1"/>
  <c r="U74" i="1"/>
  <c r="Z74" i="1"/>
  <c r="U75" i="1"/>
  <c r="Z75" i="1" s="1"/>
  <c r="U76" i="1"/>
  <c r="Z76" i="1"/>
  <c r="U77" i="1"/>
  <c r="Z77" i="1" s="1"/>
  <c r="U78" i="1"/>
  <c r="Z78" i="1"/>
  <c r="U79" i="1"/>
  <c r="Z79" i="1" s="1"/>
  <c r="U80" i="1"/>
  <c r="Z80" i="1" s="1"/>
  <c r="U81" i="1"/>
  <c r="Z81" i="1" s="1"/>
  <c r="U82" i="1"/>
  <c r="Z82" i="1"/>
  <c r="U83" i="1"/>
  <c r="Z83" i="1"/>
  <c r="U84" i="1"/>
  <c r="Z84" i="1"/>
  <c r="U85" i="1"/>
  <c r="Z85" i="1" s="1"/>
  <c r="U86" i="1"/>
  <c r="Z86" i="1"/>
  <c r="U87" i="1"/>
  <c r="Z87" i="1" s="1"/>
  <c r="U88" i="1"/>
  <c r="Z88" i="1"/>
  <c r="U89" i="1"/>
  <c r="Z89" i="1" s="1"/>
  <c r="Z90" i="1"/>
  <c r="U91" i="1"/>
  <c r="Z91" i="1" s="1"/>
  <c r="U92" i="1"/>
  <c r="Z92" i="1"/>
  <c r="U98" i="1"/>
  <c r="Z97" i="1" s="1"/>
  <c r="U99" i="1"/>
  <c r="Z98" i="1" s="1"/>
  <c r="Z99" i="1"/>
  <c r="Z100" i="1"/>
  <c r="C20" i="5"/>
  <c r="C21" i="5"/>
  <c r="C22" i="5"/>
  <c r="C23" i="5"/>
  <c r="C30" i="5"/>
  <c r="C31" i="5"/>
  <c r="C32" i="5"/>
  <c r="C33" i="5"/>
  <c r="C34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6" i="5"/>
  <c r="F141" i="2"/>
  <c r="C61" i="5"/>
  <c r="C63" i="5"/>
  <c r="S117" i="4"/>
  <c r="T117" i="4" s="1"/>
  <c r="S110" i="4"/>
  <c r="T110" i="4" s="1"/>
  <c r="S108" i="4"/>
  <c r="T108" i="4" s="1"/>
  <c r="S105" i="4"/>
  <c r="T105" i="4" s="1"/>
  <c r="S103" i="4"/>
  <c r="T103" i="4" s="1"/>
  <c r="S96" i="4"/>
  <c r="T96" i="4" s="1"/>
  <c r="S93" i="4"/>
  <c r="T93" i="4" s="1"/>
  <c r="S83" i="4"/>
  <c r="T83" i="4" s="1"/>
  <c r="T86" i="4" s="1"/>
  <c r="S52" i="4"/>
  <c r="T52" i="4" s="1"/>
  <c r="S51" i="4"/>
  <c r="T51" i="4" s="1"/>
  <c r="T58" i="4" s="1"/>
  <c r="S22" i="4"/>
  <c r="T22" i="4" s="1"/>
  <c r="T26" i="4" s="1"/>
  <c r="S4" i="4"/>
  <c r="T4" i="4" s="1"/>
  <c r="T14" i="4" s="1"/>
  <c r="S126" i="4"/>
  <c r="S157" i="2" s="1"/>
  <c r="D59" i="5" s="1"/>
  <c r="F59" i="5" s="1"/>
  <c r="G126" i="4"/>
  <c r="F126" i="4"/>
  <c r="F157" i="2" s="1"/>
  <c r="C59" i="5" s="1"/>
  <c r="J144" i="2"/>
  <c r="J143" i="2"/>
  <c r="J142" i="2"/>
  <c r="J141" i="2"/>
  <c r="J140" i="2"/>
  <c r="J139" i="2"/>
  <c r="J138" i="2"/>
  <c r="J137" i="2"/>
  <c r="J136" i="2"/>
  <c r="J135" i="2"/>
  <c r="S74" i="4"/>
  <c r="G141" i="2" s="1"/>
  <c r="S71" i="4"/>
  <c r="S140" i="2" s="1"/>
  <c r="X140" i="2" s="1"/>
  <c r="AC140" i="2" s="1"/>
  <c r="S42" i="4"/>
  <c r="S138" i="2" s="1"/>
  <c r="X138" i="2" s="1"/>
  <c r="AC138" i="2" s="1"/>
  <c r="S36" i="4"/>
  <c r="S137" i="2" s="1"/>
  <c r="X137" i="2" s="1"/>
  <c r="AC137" i="2" s="1"/>
  <c r="G120" i="4"/>
  <c r="G100" i="4"/>
  <c r="G86" i="4"/>
  <c r="G74" i="4"/>
  <c r="G71" i="4"/>
  <c r="G58" i="4"/>
  <c r="G42" i="4"/>
  <c r="G36" i="4"/>
  <c r="F120" i="4"/>
  <c r="F144" i="2" s="1"/>
  <c r="F100" i="4"/>
  <c r="F143" i="2" s="1"/>
  <c r="F86" i="4"/>
  <c r="F142" i="2" s="1"/>
  <c r="F74" i="4"/>
  <c r="F71" i="4"/>
  <c r="F140" i="2" s="1"/>
  <c r="F58" i="4"/>
  <c r="F139" i="2" s="1"/>
  <c r="F42" i="4"/>
  <c r="F138" i="2" s="1"/>
  <c r="F36" i="4"/>
  <c r="F137" i="2" s="1"/>
  <c r="S26" i="4"/>
  <c r="S136" i="2" s="1"/>
  <c r="X136" i="2" s="1"/>
  <c r="AC136" i="2" s="1"/>
  <c r="G26" i="4"/>
  <c r="F26" i="4"/>
  <c r="F136" i="2" s="1"/>
  <c r="G14" i="4"/>
  <c r="F14" i="4"/>
  <c r="T132" i="2"/>
  <c r="T127" i="2"/>
  <c r="T45" i="2"/>
  <c r="T40" i="2"/>
  <c r="H102" i="1"/>
  <c r="X100" i="1"/>
  <c r="T100" i="1"/>
  <c r="U97" i="1"/>
  <c r="X97" i="1" s="1"/>
  <c r="U94" i="1"/>
  <c r="Z94" i="1" s="1"/>
  <c r="AA95" i="1" s="1"/>
  <c r="V94" i="1"/>
  <c r="T94" i="1"/>
  <c r="X92" i="1"/>
  <c r="T92" i="1"/>
  <c r="X90" i="1"/>
  <c r="X89" i="1"/>
  <c r="X88" i="1"/>
  <c r="X86" i="1"/>
  <c r="X85" i="1"/>
  <c r="X84" i="1"/>
  <c r="X82" i="1"/>
  <c r="X81" i="1"/>
  <c r="X79" i="1"/>
  <c r="X78" i="1"/>
  <c r="X74" i="1"/>
  <c r="X73" i="1"/>
  <c r="X72" i="1"/>
  <c r="X71" i="1"/>
  <c r="X69" i="1"/>
  <c r="X68" i="1"/>
  <c r="X65" i="1"/>
  <c r="X64" i="1"/>
  <c r="X63" i="1"/>
  <c r="X62" i="1"/>
  <c r="G61" i="1"/>
  <c r="G102" i="1"/>
  <c r="X59" i="1"/>
  <c r="X55" i="1"/>
  <c r="T55" i="1"/>
  <c r="X53" i="1"/>
  <c r="X48" i="1"/>
  <c r="T48" i="1"/>
  <c r="X47" i="1"/>
  <c r="X44" i="1"/>
  <c r="T44" i="1"/>
  <c r="X43" i="1"/>
  <c r="T38" i="1"/>
  <c r="X37" i="1"/>
  <c r="X34" i="1"/>
  <c r="T34" i="1"/>
  <c r="X33" i="1"/>
  <c r="X29" i="1"/>
  <c r="X26" i="1"/>
  <c r="X25" i="1"/>
  <c r="T21" i="1"/>
  <c r="X94" i="1"/>
  <c r="X51" i="1"/>
  <c r="V48" i="1"/>
  <c r="X38" i="1" l="1"/>
  <c r="X98" i="1"/>
  <c r="S14" i="4"/>
  <c r="S86" i="4"/>
  <c r="S142" i="2" s="1"/>
  <c r="X142" i="2" s="1"/>
  <c r="AC142" i="2" s="1"/>
  <c r="AA55" i="1"/>
  <c r="AA38" i="1"/>
  <c r="V21" i="1"/>
  <c r="X70" i="1"/>
  <c r="V100" i="1"/>
  <c r="S120" i="4"/>
  <c r="S144" i="2" s="1"/>
  <c r="X144" i="2" s="1"/>
  <c r="AC144" i="2" s="1"/>
  <c r="AA100" i="1"/>
  <c r="AA48" i="1"/>
  <c r="AA44" i="1"/>
  <c r="V38" i="1"/>
  <c r="T102" i="1"/>
  <c r="X31" i="1"/>
  <c r="V92" i="1"/>
  <c r="X66" i="1"/>
  <c r="AA34" i="1"/>
  <c r="AA21" i="1"/>
  <c r="AA103" i="1" s="1"/>
  <c r="AA92" i="1"/>
  <c r="V44" i="1"/>
  <c r="V34" i="1"/>
  <c r="V102" i="1" s="1"/>
  <c r="X28" i="1"/>
  <c r="X32" i="1"/>
  <c r="X54" i="1"/>
  <c r="X99" i="1"/>
  <c r="Y100" i="1" s="1"/>
  <c r="T120" i="4"/>
  <c r="G144" i="2"/>
  <c r="V55" i="1"/>
  <c r="X91" i="1"/>
  <c r="G136" i="2"/>
  <c r="S141" i="2"/>
  <c r="X141" i="2" s="1"/>
  <c r="AC141" i="2" s="1"/>
  <c r="X24" i="1"/>
  <c r="X30" i="1"/>
  <c r="X52" i="1"/>
  <c r="S58" i="4"/>
  <c r="S100" i="4"/>
  <c r="T100" i="4"/>
  <c r="Y122" i="2"/>
  <c r="AC121" i="2"/>
  <c r="AD123" i="2" s="1"/>
  <c r="T158" i="2"/>
  <c r="X157" i="2"/>
  <c r="C24" i="5"/>
  <c r="G142" i="2" l="1"/>
  <c r="S135" i="2"/>
  <c r="X135" i="2" s="1"/>
  <c r="G143" i="2"/>
  <c r="S143" i="2"/>
  <c r="X143" i="2" s="1"/>
  <c r="AC143" i="2" s="1"/>
  <c r="X102" i="1"/>
  <c r="S139" i="2"/>
  <c r="G139" i="2"/>
  <c r="D65" i="5"/>
  <c r="Y158" i="2"/>
  <c r="E65" i="5"/>
  <c r="C65" i="5"/>
  <c r="C58" i="5" l="1"/>
  <c r="G166" i="2"/>
  <c r="X139" i="2"/>
  <c r="D58" i="5"/>
  <c r="F58" i="5" s="1"/>
  <c r="F65" i="5" s="1"/>
  <c r="T144" i="2"/>
  <c r="T164" i="2" s="1"/>
  <c r="AC139" i="2" l="1"/>
  <c r="Y144" i="2"/>
  <c r="Y164" i="2" s="1"/>
  <c r="AD144" i="2" l="1"/>
  <c r="AD16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Concrete Surface, hopscotch felt type tiles on top </t>
        </r>
      </text>
    </comment>
    <comment ref="H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Concrete Surface, hopscotch felt type tiles on top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Owned 1920 - refurbished and repaired 2014</t>
        </r>
      </text>
    </comment>
    <comment ref="E13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Refurbished &amp; Repaired by Artisits in Stone 2014</t>
        </r>
      </text>
    </comment>
    <comment ref="D13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Owned 1920 - refurbished and repaired 2014</t>
        </r>
      </text>
    </comment>
    <comment ref="E132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Refurbished &amp; Repaired by Artisits in Stone 2014</t>
        </r>
      </text>
    </comment>
  </commentList>
</comments>
</file>

<file path=xl/sharedStrings.xml><?xml version="1.0" encoding="utf-8"?>
<sst xmlns="http://schemas.openxmlformats.org/spreadsheetml/2006/main" count="1582" uniqueCount="518">
  <si>
    <t>Asset Details</t>
  </si>
  <si>
    <t>Location Details</t>
  </si>
  <si>
    <t>Reference No.</t>
  </si>
  <si>
    <t>Description</t>
  </si>
  <si>
    <t>Identification</t>
  </si>
  <si>
    <t>Date Acquired</t>
  </si>
  <si>
    <t>Supplier</t>
  </si>
  <si>
    <t>Original Value</t>
  </si>
  <si>
    <t>Valuation where no original</t>
  </si>
  <si>
    <t>Useful Life Estimate</t>
  </si>
  <si>
    <t>Location</t>
  </si>
  <si>
    <t>Present Use or Capacity</t>
  </si>
  <si>
    <t>Custodian</t>
  </si>
  <si>
    <t>Usage/Occupation Measure</t>
  </si>
  <si>
    <t>Current Condition</t>
  </si>
  <si>
    <t>Current Charge for Usage</t>
  </si>
  <si>
    <t>Disposal/ Discharge</t>
  </si>
  <si>
    <t>Insurance Value Oct 2013</t>
  </si>
  <si>
    <t>Insurance Value Oct 2014</t>
  </si>
  <si>
    <t>Current Life Expectancy</t>
  </si>
  <si>
    <t>Annual Replacement Reserve</t>
  </si>
  <si>
    <t>Long-Term Investments</t>
  </si>
  <si>
    <t>Consolidated Stock</t>
  </si>
  <si>
    <t>£96.00 in 2.5% Stock</t>
  </si>
  <si>
    <t>Land &amp; Buildings</t>
  </si>
  <si>
    <t>Parish Council Office</t>
  </si>
  <si>
    <t>Owned</t>
  </si>
  <si>
    <t>The Square</t>
  </si>
  <si>
    <t>Palmer Road Pavilion</t>
  </si>
  <si>
    <t>Uncertain</t>
  </si>
  <si>
    <t>WSCC</t>
  </si>
  <si>
    <t>Palmer Road Recreation Ground</t>
  </si>
  <si>
    <t>Community site</t>
  </si>
  <si>
    <t>ADC/Consortium</t>
  </si>
  <si>
    <t>Foxwood Road</t>
  </si>
  <si>
    <t>Community Centre</t>
  </si>
  <si>
    <t>Leased to ACCA</t>
  </si>
  <si>
    <t>Catchpole</t>
  </si>
  <si>
    <t>St. Nicholas' Gardens</t>
  </si>
  <si>
    <t>Lease</t>
  </si>
  <si>
    <t>Behind Church Road</t>
  </si>
  <si>
    <t>Palmer Road Playing Field</t>
  </si>
  <si>
    <t>Angmering Village Green</t>
  </si>
  <si>
    <t>Unknown</t>
  </si>
  <si>
    <t>Mayflower Way</t>
  </si>
  <si>
    <t>Mayflower Park</t>
  </si>
  <si>
    <t>Water Lane</t>
  </si>
  <si>
    <t>Northern Side of Water Lane</t>
  </si>
  <si>
    <t>Bank opposite Doctors</t>
  </si>
  <si>
    <t>Station Road</t>
  </si>
  <si>
    <t>Office Equipment</t>
  </si>
  <si>
    <t>Digital camera</t>
  </si>
  <si>
    <t>PC World</t>
  </si>
  <si>
    <t>Parish Office</t>
  </si>
  <si>
    <t>Projector</t>
  </si>
  <si>
    <t>Dell</t>
  </si>
  <si>
    <t>Laptop</t>
  </si>
  <si>
    <t>Photocopier</t>
  </si>
  <si>
    <t>Leased</t>
  </si>
  <si>
    <t>Newmans</t>
  </si>
  <si>
    <t>Insurance covered by Newman</t>
  </si>
  <si>
    <t>Office Furniture</t>
  </si>
  <si>
    <t>George Rose Office</t>
  </si>
  <si>
    <t>Shredder</t>
  </si>
  <si>
    <t>Viking</t>
  </si>
  <si>
    <t>3 Computers</t>
  </si>
  <si>
    <t>Focus Computers</t>
  </si>
  <si>
    <t>Notice Board (office)</t>
  </si>
  <si>
    <t>Heating System</t>
  </si>
  <si>
    <t>Greenfield</t>
  </si>
  <si>
    <t>Phone Systems</t>
  </si>
  <si>
    <t>Wire Wizards</t>
  </si>
  <si>
    <t>Other Contents</t>
  </si>
  <si>
    <t>Various</t>
  </si>
  <si>
    <t>General Contents</t>
  </si>
  <si>
    <t>Chairmans pendant</t>
  </si>
  <si>
    <t>Frattorini</t>
  </si>
  <si>
    <t>Chain of office</t>
  </si>
  <si>
    <t>Community Assets</t>
  </si>
  <si>
    <t>Gates &amp; Fences</t>
  </si>
  <si>
    <t>Railings outside big fry</t>
  </si>
  <si>
    <t>Angmering Forge</t>
  </si>
  <si>
    <t>Wall at Fletchers Field</t>
  </si>
  <si>
    <t>Maintenance only</t>
  </si>
  <si>
    <t>?</t>
  </si>
  <si>
    <t>Fletcher's Field</t>
  </si>
  <si>
    <t>War Memorials</t>
  </si>
  <si>
    <t>War memorial</t>
  </si>
  <si>
    <t>Carrara Marble Works</t>
  </si>
  <si>
    <t>Village Green</t>
  </si>
  <si>
    <t>1 memorial seat</t>
  </si>
  <si>
    <t>Playground Equipment</t>
  </si>
  <si>
    <t>Skate Park</t>
  </si>
  <si>
    <t>Gravity</t>
  </si>
  <si>
    <t>Skate Park Floodlighting</t>
  </si>
  <si>
    <t>LTL</t>
  </si>
  <si>
    <t>Play equipment</t>
  </si>
  <si>
    <t>Playdale/Consortium</t>
  </si>
  <si>
    <t>Various sites</t>
  </si>
  <si>
    <t>Fitness equipment</t>
  </si>
  <si>
    <t>Picnic tables</t>
  </si>
  <si>
    <t>Evershed</t>
  </si>
  <si>
    <t>Street Furniture</t>
  </si>
  <si>
    <t>9 public seats</t>
  </si>
  <si>
    <t>Woodcraft</t>
  </si>
  <si>
    <t>2 public seats</t>
  </si>
  <si>
    <t>9 litter bins</t>
  </si>
  <si>
    <t>Arun District Council</t>
  </si>
  <si>
    <t>3 litter bins</t>
  </si>
  <si>
    <t>3 dog waste bins</t>
  </si>
  <si>
    <t>3 Dog bins</t>
  </si>
  <si>
    <t>Dappers Lane, Weavers Hill, The Thatchway</t>
  </si>
  <si>
    <t>Notice board (oak)</t>
  </si>
  <si>
    <t>Harry Stebbings</t>
  </si>
  <si>
    <t>Notice board (Downsway)</t>
  </si>
  <si>
    <t>Notice board (Bramley Grn)</t>
  </si>
  <si>
    <t>R Simons</t>
  </si>
  <si>
    <t>4 notice boards</t>
  </si>
  <si>
    <t>1 x notice board - Arundel Road</t>
  </si>
  <si>
    <t>Fitzpatrick Woolmer</t>
  </si>
  <si>
    <t>Arundel Road</t>
  </si>
  <si>
    <t>1 x notice board (Co-op)</t>
  </si>
  <si>
    <t>The Square, Angmering</t>
  </si>
  <si>
    <t>1 bus shelter</t>
  </si>
  <si>
    <t>Queensbury</t>
  </si>
  <si>
    <t>Village sign</t>
  </si>
  <si>
    <t>Honours boards</t>
  </si>
  <si>
    <t>King Suite, Village Hall</t>
  </si>
  <si>
    <t>136 Lamp Columns</t>
  </si>
  <si>
    <t>PFI</t>
  </si>
  <si>
    <t>2 Steet Lights</t>
  </si>
  <si>
    <t>Colas</t>
  </si>
  <si>
    <t>3 Sets Hanging Baskets</t>
  </si>
  <si>
    <t>Ferring Nurseries</t>
  </si>
  <si>
    <t>7 sets hanging baskets</t>
  </si>
  <si>
    <t>2004-05</t>
  </si>
  <si>
    <t>3 x Planters</t>
  </si>
  <si>
    <t>David Ogilvie</t>
  </si>
  <si>
    <t>Goalposts/Back Irons</t>
  </si>
  <si>
    <t>Huck Nets</t>
  </si>
  <si>
    <t>ASRA</t>
  </si>
  <si>
    <t>Cycle racks</t>
  </si>
  <si>
    <t>Autopa</t>
  </si>
  <si>
    <t>Parish Council sign</t>
  </si>
  <si>
    <t>Bayprint</t>
  </si>
  <si>
    <t>1 x map boards</t>
  </si>
  <si>
    <t>Grit Bins</t>
  </si>
  <si>
    <t>Reece Safety products</t>
  </si>
  <si>
    <t>Gritter</t>
  </si>
  <si>
    <t>Glasdon</t>
  </si>
  <si>
    <t>Post Box</t>
  </si>
  <si>
    <t>Built rom scratch</t>
  </si>
  <si>
    <t>Corner of High Street and Roundstone Lnae</t>
  </si>
  <si>
    <t>Signage for Jubilee Trees</t>
  </si>
  <si>
    <t>Mayflower</t>
  </si>
  <si>
    <t>Fingerpost</t>
  </si>
  <si>
    <t>High Street</t>
  </si>
  <si>
    <t>Deep water signs</t>
  </si>
  <si>
    <t>Buggy Store</t>
  </si>
  <si>
    <t>Boulders</t>
  </si>
  <si>
    <t>Bollards</t>
  </si>
  <si>
    <t>Surfacing</t>
  </si>
  <si>
    <t>Maintenance Equipment</t>
  </si>
  <si>
    <t>Lawn Mowers</t>
  </si>
  <si>
    <t>Seymour &amp; Lisle</t>
  </si>
  <si>
    <t>Other</t>
  </si>
  <si>
    <t>Brushcutter</t>
  </si>
  <si>
    <t>Van</t>
  </si>
  <si>
    <t>WKB Nissan</t>
  </si>
  <si>
    <t>Detailed Location</t>
  </si>
  <si>
    <t>By Chantryfield Road</t>
  </si>
  <si>
    <t>Opposite Palmer Road</t>
  </si>
  <si>
    <t>Material</t>
  </si>
  <si>
    <t>Wood</t>
  </si>
  <si>
    <t>Metal</t>
  </si>
  <si>
    <t>Bus Shelter</t>
  </si>
  <si>
    <t>Nr Palmer Recreation Ground</t>
  </si>
  <si>
    <t xml:space="preserve">Metal </t>
  </si>
  <si>
    <t>By Arundel Road Garage</t>
  </si>
  <si>
    <t>Litter Bin</t>
  </si>
  <si>
    <t>In twitten from Arundel Rd to Bewley Rd</t>
  </si>
  <si>
    <t>Plastic</t>
  </si>
  <si>
    <t>Village Centre</t>
  </si>
  <si>
    <t>Big Fry</t>
  </si>
  <si>
    <t>Village Green - Memorial Bench</t>
  </si>
  <si>
    <t>Noticeboard</t>
  </si>
  <si>
    <t>Wood &amp; Glass</t>
  </si>
  <si>
    <t xml:space="preserve">Co-op </t>
  </si>
  <si>
    <t>Cycle Rails</t>
  </si>
  <si>
    <t>Butchers</t>
  </si>
  <si>
    <t>Grit Bin</t>
  </si>
  <si>
    <t>The Lamb Pub</t>
  </si>
  <si>
    <t>Fletchers Field</t>
  </si>
  <si>
    <t>Honours Board</t>
  </si>
  <si>
    <t>Village Hall</t>
  </si>
  <si>
    <t>Church</t>
  </si>
  <si>
    <t>Woodies</t>
  </si>
  <si>
    <t>Sign</t>
  </si>
  <si>
    <t>Village Sign Opp the green</t>
  </si>
  <si>
    <t xml:space="preserve">War Memorial </t>
  </si>
  <si>
    <t>Stone</t>
  </si>
  <si>
    <t xml:space="preserve">Village Green  </t>
  </si>
  <si>
    <t>Dog Bin</t>
  </si>
  <si>
    <t>North End</t>
  </si>
  <si>
    <t>South End</t>
  </si>
  <si>
    <t>Inside Play Area</t>
  </si>
  <si>
    <t>Flint Wall</t>
  </si>
  <si>
    <t>Railings</t>
  </si>
  <si>
    <t>Along Flint Wall</t>
  </si>
  <si>
    <t>Flint</t>
  </si>
  <si>
    <t>Bin Store</t>
  </si>
  <si>
    <t>Bramley Green</t>
  </si>
  <si>
    <t>Obelisk</t>
  </si>
  <si>
    <t>Oakwood Drive</t>
  </si>
  <si>
    <t>Gazebo</t>
  </si>
  <si>
    <t>Pippin Play Area</t>
  </si>
  <si>
    <t>Roundstone Lane</t>
  </si>
  <si>
    <t>Footpath to Rugby Club</t>
  </si>
  <si>
    <t>Finger post on island roundstone Lane/High Street</t>
  </si>
  <si>
    <t>Map Board</t>
  </si>
  <si>
    <t xml:space="preserve">Wood  </t>
  </si>
  <si>
    <t>Brick Post Box</t>
  </si>
  <si>
    <t>Brick</t>
  </si>
  <si>
    <t>Roundstone Lane/High Street</t>
  </si>
  <si>
    <t>Mayflower Way entrance to Mayflower Park</t>
  </si>
  <si>
    <t>Bollard</t>
  </si>
  <si>
    <t>Plastic &amp; Metal</t>
  </si>
  <si>
    <t>Mayflower Pond</t>
  </si>
  <si>
    <t>Near Picnic Tables</t>
  </si>
  <si>
    <t>Boulders x 12</t>
  </si>
  <si>
    <t>Sud</t>
  </si>
  <si>
    <t>Boulders x 13</t>
  </si>
  <si>
    <t>Bench</t>
  </si>
  <si>
    <t>St Nicholas Gardens</t>
  </si>
  <si>
    <t xml:space="preserve">Bench </t>
  </si>
  <si>
    <t>Large Litter Bin</t>
  </si>
  <si>
    <t xml:space="preserve">Water Lane </t>
  </si>
  <si>
    <t>Water Lane Gardens</t>
  </si>
  <si>
    <t>Planter</t>
  </si>
  <si>
    <t>Water Lane / Weavers Hill</t>
  </si>
  <si>
    <t>Bewley Road</t>
  </si>
  <si>
    <t>Twitten</t>
  </si>
  <si>
    <t>Opposite Office/ Nr Lamb Pub</t>
  </si>
  <si>
    <t>Cumberland</t>
  </si>
  <si>
    <t xml:space="preserve"> </t>
  </si>
  <si>
    <t>Backpack Strimmer</t>
  </si>
  <si>
    <t>Self Propelled Mower</t>
  </si>
  <si>
    <t>Mower</t>
  </si>
  <si>
    <t>Strimmer</t>
  </si>
  <si>
    <t>Hedgecutter</t>
  </si>
  <si>
    <t>Blower</t>
  </si>
  <si>
    <t>Community Centre Open Space</t>
  </si>
  <si>
    <t>Mayflower Field</t>
  </si>
  <si>
    <t>Water Lane Garden</t>
  </si>
  <si>
    <t>Bank Opposite Village Hall</t>
  </si>
  <si>
    <t>Lease from ADC</t>
  </si>
  <si>
    <t>Height Barrier</t>
  </si>
  <si>
    <t>Reece Safety Products</t>
  </si>
  <si>
    <t>ADC</t>
  </si>
  <si>
    <t>St Margarets School</t>
  </si>
  <si>
    <t>Palmer Road</t>
  </si>
  <si>
    <t xml:space="preserve">Mayflower   </t>
  </si>
  <si>
    <t>Artists in Stone</t>
  </si>
  <si>
    <t>WKB Nissan Waterlooville</t>
  </si>
  <si>
    <t>Wheelbarrow</t>
  </si>
  <si>
    <t>Rear of Church Road</t>
  </si>
  <si>
    <t>Cast Iron &amp; Wood</t>
  </si>
  <si>
    <t>Concrete &amp; Wood</t>
  </si>
  <si>
    <t>Portland Stone &amp; Wood</t>
  </si>
  <si>
    <t>Memory Bench</t>
  </si>
  <si>
    <t>Valuation / Replacement Cost 2015</t>
  </si>
  <si>
    <t>Good</t>
  </si>
  <si>
    <t>Metal &amp; Polycarbonate</t>
  </si>
  <si>
    <t>Travis Perkins</t>
  </si>
  <si>
    <t>Damaged</t>
  </si>
  <si>
    <t>Good - Repaired Nov 2015</t>
  </si>
  <si>
    <t>Good - Repaint Required</t>
  </si>
  <si>
    <t>Rectory Lane / Arundel Road</t>
  </si>
  <si>
    <t>Some repairs required</t>
  </si>
  <si>
    <t>-</t>
  </si>
  <si>
    <t>Phone System</t>
  </si>
  <si>
    <t>Insurance Value Oct 2015</t>
  </si>
  <si>
    <t>Office Contents</t>
  </si>
  <si>
    <t>Chain of Office</t>
  </si>
  <si>
    <t>War Memorial</t>
  </si>
  <si>
    <t>Mowers &amp; Machinery</t>
  </si>
  <si>
    <t>Other Surfaces</t>
  </si>
  <si>
    <t>Separately Insured</t>
  </si>
  <si>
    <t>BLENHEIM PLAY AREA</t>
  </si>
  <si>
    <t>Pedestrian Gate (Metal) x 2</t>
  </si>
  <si>
    <t>Lucksfield Way</t>
  </si>
  <si>
    <t>Bench (Steel)</t>
  </si>
  <si>
    <t>Wicksteed</t>
  </si>
  <si>
    <t>Grass</t>
  </si>
  <si>
    <t>Litter Bin (Metal)</t>
  </si>
  <si>
    <t>Hopscotch</t>
  </si>
  <si>
    <t>Concrete</t>
  </si>
  <si>
    <t>Spring Rabbit</t>
  </si>
  <si>
    <t>Grass Matrix Tiles</t>
  </si>
  <si>
    <t>Nuts need replacing underneath, special tool required</t>
  </si>
  <si>
    <t>Spring Frog</t>
  </si>
  <si>
    <t>Spring Bike</t>
  </si>
  <si>
    <t>Site in General Feb 2014</t>
  </si>
  <si>
    <t>Good - Regularly mowed when appropriate</t>
  </si>
  <si>
    <t xml:space="preserve">Bowtop Fencing - Steel  </t>
  </si>
  <si>
    <t>BRAEBURN PLAY AREA</t>
  </si>
  <si>
    <t>Rocker - Rocking Horse</t>
  </si>
  <si>
    <t>Beech Way</t>
  </si>
  <si>
    <t>Wigwam</t>
  </si>
  <si>
    <t>Play Panels</t>
  </si>
  <si>
    <t>Good - Scratched non offensive graffiti - Feb 2014</t>
  </si>
  <si>
    <t>Wooden Bench</t>
  </si>
  <si>
    <t>Good - Partially obstructs Gate</t>
  </si>
  <si>
    <t>Bowtop Fencing - Steel Painted</t>
  </si>
  <si>
    <t>Pedestrain Gate x2</t>
  </si>
  <si>
    <t>Swings - 1 Bay with 2 cradle seats</t>
  </si>
  <si>
    <t>DISCOVERY OUTDOOR GYM</t>
  </si>
  <si>
    <t>Pull Down Challenger &amp; Chest Press</t>
  </si>
  <si>
    <t>Double Air Walker</t>
  </si>
  <si>
    <t>Double Leg Press</t>
  </si>
  <si>
    <t>Double Air Skier</t>
  </si>
  <si>
    <t>Double Rower</t>
  </si>
  <si>
    <t>Triple Hip Twister</t>
  </si>
  <si>
    <t>Double Cross Trainer</t>
  </si>
  <si>
    <t>Double Push up &amp; Dip Station</t>
  </si>
  <si>
    <t>PICNIC AREA</t>
  </si>
  <si>
    <t>Plain Picnic Table - North</t>
  </si>
  <si>
    <t>Set in concrete</t>
  </si>
  <si>
    <t>Activity Picnic Table - Maze,Ludo,Naughts&amp;Crosses - East</t>
  </si>
  <si>
    <t>Activity Picnic Table - Snakes&amp;Ladders,Ludo,Chess - South</t>
  </si>
  <si>
    <t>Activity Picnic Table - Ludo,Naughts&amp;Crosses,Chess - West</t>
  </si>
  <si>
    <t>DISCOVERY PLAY AREA</t>
  </si>
  <si>
    <t>Junior Multiplay</t>
  </si>
  <si>
    <t>Set in soft play surface</t>
  </si>
  <si>
    <t>Parsons Close</t>
  </si>
  <si>
    <t>Instrument Play Panel</t>
  </si>
  <si>
    <t>Set in concrete, Grass Surface</t>
  </si>
  <si>
    <t>Mirror Play Panel</t>
  </si>
  <si>
    <t>Poor</t>
  </si>
  <si>
    <t>Spring See Saw</t>
  </si>
  <si>
    <t>Spring Horse</t>
  </si>
  <si>
    <t>Bowtop Fencing - Steel</t>
  </si>
  <si>
    <t xml:space="preserve">Pedestrian Gate x2 </t>
  </si>
  <si>
    <t>Wooden Bench x2</t>
  </si>
  <si>
    <t>Swings - 1 bay with 2 flat Seat Swings</t>
  </si>
  <si>
    <t>Swings - 1 bay with 2 cradle seats</t>
  </si>
  <si>
    <t>Picnic Bench</t>
  </si>
  <si>
    <t>Set in concrete, tarmac surface</t>
  </si>
  <si>
    <t>Concrete Skate Bowl</t>
  </si>
  <si>
    <t>Metal Skate Ramp</t>
  </si>
  <si>
    <t>Tarmac</t>
  </si>
  <si>
    <t>Timber Barrier</t>
  </si>
  <si>
    <t>Grass surface</t>
  </si>
  <si>
    <t>Litter Bin No 1</t>
  </si>
  <si>
    <t>Set in concrete, grass surface</t>
  </si>
  <si>
    <t>Teenage Shelter</t>
  </si>
  <si>
    <t>Basketball Goal</t>
  </si>
  <si>
    <t>Serves Purpose</t>
  </si>
  <si>
    <t>Steel Bench 1</t>
  </si>
  <si>
    <t>Steel Bench 2</t>
  </si>
  <si>
    <t>PIPPIN PLAY AREA</t>
  </si>
  <si>
    <t>Ashmore Avenue</t>
  </si>
  <si>
    <t>Junior Mulitplay</t>
  </si>
  <si>
    <t>Soft Play Surface</t>
  </si>
  <si>
    <t>Spring - Horse</t>
  </si>
  <si>
    <t>Spring - Bike</t>
  </si>
  <si>
    <t>Sping - See Saw</t>
  </si>
  <si>
    <t>Wooden Benches x2</t>
  </si>
  <si>
    <t>2 benches removed January 2015</t>
  </si>
  <si>
    <t>Pedestrian Gates x2</t>
  </si>
  <si>
    <t>Site in general - Feb 2014</t>
  </si>
  <si>
    <t>RUSSET PLAY AREA</t>
  </si>
  <si>
    <t>Community Centre Site</t>
  </si>
  <si>
    <t>Spring - Bike 1</t>
  </si>
  <si>
    <t>Spring - Bike 2</t>
  </si>
  <si>
    <t>Spring - See Saw</t>
  </si>
  <si>
    <t>Swing Barriers - x8</t>
  </si>
  <si>
    <t>Wooden Backless Bench</t>
  </si>
  <si>
    <t>Pedestrian Gate x 2</t>
  </si>
  <si>
    <t>Swings - 1 bay with 2 flat seats</t>
  </si>
  <si>
    <t>RUSSET TRAILBLAZER PARK</t>
  </si>
  <si>
    <t>Swing Bridge</t>
  </si>
  <si>
    <t>Stepping stones x 4</t>
  </si>
  <si>
    <t>Spring Board</t>
  </si>
  <si>
    <t xml:space="preserve">Stepping stones x 4 Part 2 </t>
  </si>
  <si>
    <t>X Chain Bridge</t>
  </si>
  <si>
    <t>Chain Stepping Stone Bridge</t>
  </si>
  <si>
    <t>Stepping Stones x4 Part 3</t>
  </si>
  <si>
    <t>V Chain Bridge</t>
  </si>
  <si>
    <t>Stepping Stones x4 Part 4</t>
  </si>
  <si>
    <t>Cross Beam Chain Bridge</t>
  </si>
  <si>
    <t>Spinner 1</t>
  </si>
  <si>
    <t>Removed 2014</t>
  </si>
  <si>
    <t xml:space="preserve">Spinner 2 </t>
  </si>
  <si>
    <t>Removed 11.03.2015</t>
  </si>
  <si>
    <t>Falling apart</t>
  </si>
  <si>
    <t>2 x bins by cc and park</t>
  </si>
  <si>
    <t>Spinner 3</t>
  </si>
  <si>
    <t>Pedestrian Gate Shared between Russet Play Area and Russet Trailblazer x 1</t>
  </si>
  <si>
    <t>Bleinheim Play Area</t>
  </si>
  <si>
    <t>Braeburn Play Area</t>
  </si>
  <si>
    <t>DISCOVERY SKATEBOWL</t>
  </si>
  <si>
    <t>DISCOVERY BMX TRACK</t>
  </si>
  <si>
    <t>Outside Interest</t>
  </si>
  <si>
    <t>Discovery Outdoor Gym</t>
  </si>
  <si>
    <t>Picnic Area</t>
  </si>
  <si>
    <t>Discovery Play Area</t>
  </si>
  <si>
    <t>Discovery Skatebowl</t>
  </si>
  <si>
    <t>Disovery BMX Track</t>
  </si>
  <si>
    <t>Russet Play Area</t>
  </si>
  <si>
    <t>Russet Trailblazer</t>
  </si>
  <si>
    <t>£96 in 2.5% HMT Stock</t>
  </si>
  <si>
    <t>Hill Printing Supplies</t>
  </si>
  <si>
    <t>Agreement ADC</t>
  </si>
  <si>
    <t>PLAY AREA SURFACING</t>
  </si>
  <si>
    <t>Playgrounds</t>
  </si>
  <si>
    <t>combination</t>
  </si>
  <si>
    <t>All numbers now missing - repainting required</t>
  </si>
  <si>
    <t>Fair - some rot in wood evident</t>
  </si>
  <si>
    <t>Removed following vandalism</t>
  </si>
  <si>
    <t>Damaged due to vandalism</t>
  </si>
  <si>
    <t>Removed</t>
  </si>
  <si>
    <t>Senior Multiplay</t>
  </si>
  <si>
    <t>Good - some rot to timber</t>
  </si>
  <si>
    <t xml:space="preserve">Litter Bin No 2 </t>
  </si>
  <si>
    <t xml:space="preserve">Lighting </t>
  </si>
  <si>
    <t>Track</t>
  </si>
  <si>
    <t>Fair</t>
  </si>
  <si>
    <t>Play Area Surface Braeburn</t>
  </si>
  <si>
    <t>Play Area Surface Discovery</t>
  </si>
  <si>
    <t>Play Area Surface Russet</t>
  </si>
  <si>
    <t>On street lighting column</t>
  </si>
  <si>
    <t>Various Locations</t>
  </si>
  <si>
    <t>Conservation Area</t>
  </si>
  <si>
    <t>Honey Lane</t>
  </si>
  <si>
    <t>Footpath to Bramley Green</t>
  </si>
  <si>
    <t>PFI Contract</t>
  </si>
  <si>
    <t>Not PFI Contract</t>
  </si>
  <si>
    <t>4 Street Light Columns</t>
  </si>
  <si>
    <t>136 Street Light Columns</t>
  </si>
  <si>
    <t>On edge of car park</t>
  </si>
  <si>
    <t>Surface Metal Skate Ramp</t>
  </si>
  <si>
    <t>Outside of play area</t>
  </si>
  <si>
    <t>Open Space</t>
  </si>
  <si>
    <t>20 Benches &amp; Seats</t>
  </si>
  <si>
    <t>140 Street Lighting Columns</t>
  </si>
  <si>
    <t>4 Bollards</t>
  </si>
  <si>
    <t>25 Boulders</t>
  </si>
  <si>
    <t>2 Grit Bins</t>
  </si>
  <si>
    <t>2 Honours Boards</t>
  </si>
  <si>
    <t>3 Noticeboards</t>
  </si>
  <si>
    <t>5 Planters</t>
  </si>
  <si>
    <t>8 Signs</t>
  </si>
  <si>
    <t>Christmas Lights</t>
  </si>
  <si>
    <t>4 Computers</t>
  </si>
  <si>
    <t>St Nicholas' Gardens</t>
  </si>
  <si>
    <t>Bank opposite Village Hall</t>
  </si>
  <si>
    <t>War Memorial &amp; Seats</t>
  </si>
  <si>
    <t>Annual Return Valuation</t>
  </si>
  <si>
    <t>£</t>
  </si>
  <si>
    <t>Change in Insurance Valuation</t>
  </si>
  <si>
    <t>Outside Coop</t>
  </si>
  <si>
    <t>Near BMX/Skatebowl</t>
  </si>
  <si>
    <t>APC</t>
  </si>
  <si>
    <t>The reduction in value to reflect that the original chain has been missing for years</t>
  </si>
  <si>
    <t>The additional computer for Claire Edwards</t>
  </si>
  <si>
    <t>Equipment no longer in existence</t>
  </si>
  <si>
    <t>Litter Bins</t>
  </si>
  <si>
    <t>Dog Bins</t>
  </si>
  <si>
    <t>All taken out</t>
  </si>
  <si>
    <t>All except Bramly Green bins taken out</t>
  </si>
  <si>
    <t>Insured through Road Policy, not the general one</t>
  </si>
  <si>
    <t>iPads</t>
  </si>
  <si>
    <t>Chairs</t>
  </si>
  <si>
    <t>Councillor's Homes</t>
  </si>
  <si>
    <t>Church Buying Group</t>
  </si>
  <si>
    <t>Community centre</t>
  </si>
  <si>
    <t>Angmering Village Hall</t>
  </si>
  <si>
    <t>Councillors</t>
  </si>
  <si>
    <t>Defibrillator</t>
  </si>
  <si>
    <t>AED</t>
  </si>
  <si>
    <t>Parish Office Wall</t>
  </si>
  <si>
    <t>11.01.2017</t>
  </si>
  <si>
    <t>Wel Medical</t>
  </si>
  <si>
    <t>Downs Way Launderette Wall</t>
  </si>
  <si>
    <t>11a</t>
  </si>
  <si>
    <t>PSM</t>
  </si>
  <si>
    <t>Community Centre Car Park</t>
  </si>
  <si>
    <t>19a</t>
  </si>
  <si>
    <t>Storage Container</t>
  </si>
  <si>
    <t>Flintwall company</t>
  </si>
  <si>
    <t>Bewley Road entrance</t>
  </si>
  <si>
    <t xml:space="preserve">CCLA </t>
  </si>
  <si>
    <t>Lloyds Fixed Term</t>
  </si>
  <si>
    <t>Insurance Value Apr 2017</t>
  </si>
  <si>
    <t>5029a</t>
  </si>
  <si>
    <t>Storage Unit</t>
  </si>
  <si>
    <t>April 2017 Insurable Valuation</t>
  </si>
  <si>
    <t>Car Park extension</t>
  </si>
  <si>
    <t>Outside Equipment</t>
  </si>
  <si>
    <t>2 Defibrillators</t>
  </si>
  <si>
    <t>2 Brick Post Boxes</t>
  </si>
  <si>
    <t>Valuation / Replacement Cost +</t>
  </si>
  <si>
    <t>Corner House Flat</t>
  </si>
  <si>
    <t>Village Lecturn</t>
  </si>
  <si>
    <t>South Angmering</t>
  </si>
  <si>
    <t>Next to shops</t>
  </si>
  <si>
    <t xml:space="preserve">Parish Office </t>
  </si>
  <si>
    <t>Noticeboards Online</t>
  </si>
  <si>
    <t>Focus IT</t>
  </si>
  <si>
    <t>With Corner House Flat</t>
  </si>
  <si>
    <t>Alison Wieland</t>
  </si>
  <si>
    <t>With Office</t>
  </si>
  <si>
    <t>Insurance Value May 2020</t>
  </si>
  <si>
    <t>Laptop and Monitor</t>
  </si>
  <si>
    <t>JNR Computing</t>
  </si>
  <si>
    <t>Proludic</t>
  </si>
  <si>
    <t>Insured Value - £2,251,499.12 -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</si>
</sst>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#,##0.00;[Red]#,##0.00"/>
    <numFmt numFmtId="165" formatCode="_-* #,##0_-;\-* #,##0_-;_-* &quot;-&quot;??_-;_-@_-"/>
    <numFmt numFmtId="166" formatCode="&quot;£&quot;#,##0.00"/>
    <numFmt numFmtId="167" formatCode="_-* #,##0.00_-;* \(#,##0.00\)_-;_-* &quot;-&quot;??_-;_-@_-"/>
    <numFmt numFmtId="168" formatCode="_-* #,##0_-;* \(#,##0\)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u/>
      <sz val="10"/>
      <color theme="1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sz val="10"/>
      <color rgb="FFFF0000"/>
      <name val="Tahoma"/>
      <family val="2"/>
    </font>
    <font>
      <b/>
      <i/>
      <sz val="10"/>
      <name val="Tahoma"/>
      <family val="2"/>
    </font>
    <font>
      <b/>
      <sz val="10"/>
      <color rgb="FFFF0000"/>
      <name val="Tahoma"/>
      <family val="2"/>
    </font>
    <font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2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51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5" fontId="0" fillId="0" borderId="0" xfId="1" applyNumberFormat="1" applyFont="1"/>
    <xf numFmtId="43" fontId="0" fillId="0" borderId="0" xfId="1" applyFont="1"/>
    <xf numFmtId="43" fontId="0" fillId="0" borderId="0" xfId="1" applyNumberFormat="1" applyFont="1"/>
    <xf numFmtId="0" fontId="2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5" fontId="3" fillId="0" borderId="1" xfId="1" applyNumberFormat="1" applyFont="1" applyBorder="1"/>
    <xf numFmtId="0" fontId="3" fillId="0" borderId="3" xfId="0" applyFont="1" applyBorder="1"/>
    <xf numFmtId="43" fontId="0" fillId="0" borderId="1" xfId="1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5" fontId="3" fillId="0" borderId="0" xfId="1" applyNumberFormat="1" applyFont="1" applyBorder="1"/>
    <xf numFmtId="0" fontId="3" fillId="0" borderId="0" xfId="0" applyFont="1"/>
    <xf numFmtId="0" fontId="5" fillId="0" borderId="0" xfId="0" applyFont="1"/>
    <xf numFmtId="0" fontId="2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5" fontId="5" fillId="0" borderId="0" xfId="1" applyNumberFormat="1" applyFont="1" applyBorder="1"/>
    <xf numFmtId="43" fontId="5" fillId="0" borderId="0" xfId="1" applyFont="1"/>
    <xf numFmtId="43" fontId="5" fillId="0" borderId="0" xfId="1" applyNumberFormat="1" applyFont="1"/>
    <xf numFmtId="165" fontId="5" fillId="0" borderId="0" xfId="1" applyNumberFormat="1" applyFont="1"/>
    <xf numFmtId="43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5" fontId="5" fillId="0" borderId="1" xfId="1" applyNumberFormat="1" applyFont="1" applyBorder="1"/>
    <xf numFmtId="43" fontId="3" fillId="0" borderId="0" xfId="1" applyFont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5" fontId="3" fillId="0" borderId="4" xfId="1" applyNumberFormat="1" applyFont="1" applyBorder="1"/>
    <xf numFmtId="0" fontId="5" fillId="0" borderId="3" xfId="0" applyFont="1" applyBorder="1"/>
    <xf numFmtId="43" fontId="4" fillId="2" borderId="1" xfId="1" applyFont="1" applyFill="1" applyBorder="1"/>
    <xf numFmtId="0" fontId="5" fillId="0" borderId="0" xfId="0" applyFont="1" applyBorder="1" applyAlignment="1">
      <alignment horizontal="left"/>
    </xf>
    <xf numFmtId="43" fontId="5" fillId="0" borderId="0" xfId="1" applyFont="1" applyFill="1"/>
    <xf numFmtId="0" fontId="2" fillId="0" borderId="0" xfId="0" applyFont="1" applyBorder="1" applyAlignment="1">
      <alignment horizontal="left"/>
    </xf>
    <xf numFmtId="0" fontId="2" fillId="0" borderId="5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165" fontId="3" fillId="0" borderId="5" xfId="1" applyNumberFormat="1" applyFont="1" applyBorder="1"/>
    <xf numFmtId="43" fontId="4" fillId="3" borderId="1" xfId="1" applyFont="1" applyFill="1" applyBorder="1"/>
    <xf numFmtId="0" fontId="3" fillId="0" borderId="1" xfId="0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165" fontId="3" fillId="0" borderId="6" xfId="1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left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5" fontId="3" fillId="0" borderId="8" xfId="1" applyNumberFormat="1" applyFont="1" applyBorder="1"/>
    <xf numFmtId="165" fontId="3" fillId="0" borderId="9" xfId="1" applyNumberFormat="1" applyFont="1" applyBorder="1"/>
    <xf numFmtId="0" fontId="3" fillId="0" borderId="9" xfId="0" applyFont="1" applyBorder="1"/>
    <xf numFmtId="0" fontId="3" fillId="0" borderId="10" xfId="0" applyFont="1" applyBorder="1"/>
    <xf numFmtId="165" fontId="3" fillId="0" borderId="11" xfId="1" applyNumberFormat="1" applyFont="1" applyBorder="1"/>
    <xf numFmtId="0" fontId="3" fillId="0" borderId="11" xfId="0" applyFont="1" applyBorder="1"/>
    <xf numFmtId="0" fontId="3" fillId="0" borderId="12" xfId="0" applyFont="1" applyBorder="1" applyAlignment="1">
      <alignment wrapText="1"/>
    </xf>
    <xf numFmtId="43" fontId="3" fillId="2" borderId="1" xfId="1" applyFont="1" applyFill="1" applyBorder="1"/>
    <xf numFmtId="43" fontId="3" fillId="0" borderId="1" xfId="1" applyFont="1" applyBorder="1"/>
    <xf numFmtId="165" fontId="3" fillId="0" borderId="0" xfId="1" applyNumberFormat="1" applyFont="1"/>
    <xf numFmtId="0" fontId="3" fillId="0" borderId="7" xfId="0" applyFont="1" applyBorder="1" applyAlignment="1">
      <alignment wrapText="1"/>
    </xf>
    <xf numFmtId="0" fontId="5" fillId="0" borderId="4" xfId="0" applyFont="1" applyBorder="1" applyAlignment="1">
      <alignment horizontal="left"/>
    </xf>
    <xf numFmtId="0" fontId="3" fillId="0" borderId="12" xfId="0" applyFont="1" applyBorder="1"/>
    <xf numFmtId="43" fontId="3" fillId="3" borderId="4" xfId="1" applyFont="1" applyFill="1" applyBorder="1"/>
    <xf numFmtId="43" fontId="3" fillId="2" borderId="0" xfId="1" applyNumberFormat="1" applyFont="1" applyFill="1"/>
    <xf numFmtId="43" fontId="3" fillId="0" borderId="4" xfId="1" applyFont="1" applyBorder="1"/>
    <xf numFmtId="43" fontId="3" fillId="0" borderId="0" xfId="0" applyNumberFormat="1" applyFont="1"/>
    <xf numFmtId="0" fontId="3" fillId="0" borderId="5" xfId="0" applyFont="1" applyBorder="1" applyAlignment="1">
      <alignment horizontal="left"/>
    </xf>
    <xf numFmtId="43" fontId="0" fillId="0" borderId="5" xfId="1" applyFont="1" applyBorder="1"/>
    <xf numFmtId="0" fontId="3" fillId="0" borderId="8" xfId="0" applyFont="1" applyFill="1" applyBorder="1"/>
    <xf numFmtId="43" fontId="0" fillId="0" borderId="8" xfId="1" applyFont="1" applyBorder="1"/>
    <xf numFmtId="43" fontId="4" fillId="3" borderId="8" xfId="1" applyFont="1" applyFill="1" applyBorder="1"/>
    <xf numFmtId="164" fontId="0" fillId="0" borderId="0" xfId="0" applyNumberFormat="1"/>
    <xf numFmtId="165" fontId="0" fillId="0" borderId="0" xfId="0" applyNumberFormat="1"/>
    <xf numFmtId="0" fontId="6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1" fillId="0" borderId="0" xfId="2" applyFont="1" applyBorder="1" applyAlignment="1">
      <alignment vertical="top" wrapText="1"/>
    </xf>
    <xf numFmtId="0" fontId="15" fillId="0" borderId="0" xfId="0" applyFont="1" applyBorder="1"/>
    <xf numFmtId="4" fontId="10" fillId="0" borderId="0" xfId="0" applyNumberFormat="1" applyFont="1" applyBorder="1" applyAlignment="1">
      <alignment horizontal="right" vertical="top" wrapText="1"/>
    </xf>
    <xf numFmtId="0" fontId="10" fillId="0" borderId="0" xfId="0" applyFont="1" applyBorder="1" applyAlignment="1">
      <alignment vertical="top"/>
    </xf>
    <xf numFmtId="4" fontId="10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/>
    </xf>
    <xf numFmtId="0" fontId="10" fillId="0" borderId="0" xfId="0" applyFont="1" applyBorder="1"/>
    <xf numFmtId="4" fontId="10" fillId="0" borderId="0" xfId="0" applyNumberFormat="1" applyFont="1" applyBorder="1"/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left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vertical="top"/>
    </xf>
    <xf numFmtId="4" fontId="10" fillId="0" borderId="0" xfId="0" applyNumberFormat="1" applyFont="1" applyBorder="1" applyAlignment="1">
      <alignment vertical="top" wrapText="1"/>
    </xf>
    <xf numFmtId="4" fontId="10" fillId="0" borderId="0" xfId="0" applyNumberFormat="1" applyFont="1" applyBorder="1" applyAlignment="1"/>
    <xf numFmtId="0" fontId="8" fillId="0" borderId="0" xfId="0" applyFont="1" applyBorder="1" applyAlignment="1">
      <alignment horizontal="center"/>
    </xf>
    <xf numFmtId="0" fontId="17" fillId="0" borderId="0" xfId="2" applyFont="1" applyBorder="1" applyAlignment="1">
      <alignment vertical="top" wrapText="1"/>
    </xf>
    <xf numFmtId="0" fontId="9" fillId="0" borderId="0" xfId="2" applyFont="1" applyBorder="1" applyAlignment="1">
      <alignment vertical="top" wrapText="1"/>
    </xf>
    <xf numFmtId="0" fontId="8" fillId="0" borderId="0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7" fillId="0" borderId="1" xfId="2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4" fontId="10" fillId="0" borderId="1" xfId="0" applyNumberFormat="1" applyFont="1" applyBorder="1" applyAlignment="1">
      <alignment horizontal="right" vertical="top" wrapText="1"/>
    </xf>
    <xf numFmtId="4" fontId="10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4" fontId="10" fillId="0" borderId="1" xfId="0" applyNumberFormat="1" applyFont="1" applyBorder="1" applyAlignment="1">
      <alignment vertical="top"/>
    </xf>
    <xf numFmtId="0" fontId="9" fillId="0" borderId="1" xfId="2" applyFont="1" applyBorder="1" applyAlignment="1">
      <alignment vertical="top" wrapText="1"/>
    </xf>
    <xf numFmtId="0" fontId="10" fillId="0" borderId="1" xfId="0" applyFont="1" applyBorder="1"/>
    <xf numFmtId="0" fontId="7" fillId="0" borderId="1" xfId="2" applyBorder="1" applyAlignment="1">
      <alignment horizontal="left" vertical="top"/>
    </xf>
    <xf numFmtId="0" fontId="10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/>
    <xf numFmtId="4" fontId="10" fillId="0" borderId="1" xfId="0" applyNumberFormat="1" applyFont="1" applyBorder="1"/>
    <xf numFmtId="0" fontId="11" fillId="0" borderId="1" xfId="2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7" fontId="10" fillId="0" borderId="1" xfId="0" applyNumberFormat="1" applyFont="1" applyBorder="1" applyAlignment="1">
      <alignment horizontal="left"/>
    </xf>
    <xf numFmtId="0" fontId="9" fillId="0" borderId="4" xfId="2" applyFont="1" applyBorder="1" applyAlignment="1">
      <alignment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vertical="top" wrapText="1"/>
    </xf>
    <xf numFmtId="4" fontId="10" fillId="0" borderId="4" xfId="0" applyNumberFormat="1" applyFont="1" applyBorder="1" applyAlignment="1">
      <alignment horizontal="right" vertical="top" wrapText="1"/>
    </xf>
    <xf numFmtId="4" fontId="10" fillId="0" borderId="4" xfId="0" applyNumberFormat="1" applyFont="1" applyBorder="1" applyAlignment="1">
      <alignment vertical="top" wrapText="1"/>
    </xf>
    <xf numFmtId="0" fontId="10" fillId="0" borderId="4" xfId="0" applyFont="1" applyBorder="1" applyAlignment="1">
      <alignment vertical="top"/>
    </xf>
    <xf numFmtId="4" fontId="10" fillId="0" borderId="4" xfId="0" applyNumberFormat="1" applyFont="1" applyBorder="1" applyAlignment="1">
      <alignment vertical="top"/>
    </xf>
    <xf numFmtId="0" fontId="10" fillId="0" borderId="8" xfId="0" applyFont="1" applyBorder="1"/>
    <xf numFmtId="0" fontId="7" fillId="0" borderId="8" xfId="2" applyBorder="1" applyAlignment="1">
      <alignment horizontal="left" vertical="top"/>
    </xf>
    <xf numFmtId="0" fontId="10" fillId="0" borderId="8" xfId="0" applyFont="1" applyBorder="1" applyAlignment="1">
      <alignment horizontal="left"/>
    </xf>
    <xf numFmtId="4" fontId="10" fillId="0" borderId="8" xfId="0" applyNumberFormat="1" applyFont="1" applyBorder="1" applyAlignment="1">
      <alignment horizontal="right"/>
    </xf>
    <xf numFmtId="4" fontId="10" fillId="0" borderId="8" xfId="0" applyNumberFormat="1" applyFont="1" applyBorder="1" applyAlignment="1"/>
    <xf numFmtId="4" fontId="10" fillId="0" borderId="8" xfId="0" applyNumberFormat="1" applyFont="1" applyBorder="1"/>
    <xf numFmtId="0" fontId="9" fillId="0" borderId="5" xfId="0" applyFont="1" applyBorder="1" applyAlignment="1">
      <alignment vertical="top" wrapText="1"/>
    </xf>
    <xf numFmtId="0" fontId="15" fillId="0" borderId="5" xfId="0" applyFont="1" applyBorder="1"/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vertical="top" wrapText="1"/>
    </xf>
    <xf numFmtId="4" fontId="10" fillId="0" borderId="5" xfId="0" applyNumberFormat="1" applyFont="1" applyBorder="1" applyAlignment="1">
      <alignment horizontal="right" vertical="top" wrapText="1"/>
    </xf>
    <xf numFmtId="4" fontId="10" fillId="0" borderId="5" xfId="0" applyNumberFormat="1" applyFont="1" applyBorder="1" applyAlignment="1">
      <alignment vertical="top" wrapText="1"/>
    </xf>
    <xf numFmtId="0" fontId="10" fillId="0" borderId="5" xfId="0" applyFont="1" applyBorder="1" applyAlignment="1">
      <alignment vertical="top"/>
    </xf>
    <xf numFmtId="4" fontId="10" fillId="0" borderId="5" xfId="0" applyNumberFormat="1" applyFont="1" applyBorder="1" applyAlignment="1">
      <alignment vertical="top"/>
    </xf>
    <xf numFmtId="0" fontId="15" fillId="0" borderId="0" xfId="0" applyFont="1" applyBorder="1" applyAlignment="1"/>
    <xf numFmtId="43" fontId="10" fillId="0" borderId="0" xfId="1" applyFont="1" applyBorder="1"/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0" fillId="0" borderId="1" xfId="0" applyBorder="1" applyAlignment="1">
      <alignment vertical="center"/>
    </xf>
    <xf numFmtId="0" fontId="14" fillId="0" borderId="1" xfId="0" applyFont="1" applyBorder="1" applyAlignment="1">
      <alignment vertical="center"/>
    </xf>
    <xf numFmtId="0" fontId="7" fillId="0" borderId="1" xfId="2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/>
    </xf>
    <xf numFmtId="4" fontId="10" fillId="0" borderId="1" xfId="0" applyNumberFormat="1" applyFont="1" applyFill="1" applyBorder="1" applyAlignment="1">
      <alignment horizontal="right"/>
    </xf>
    <xf numFmtId="4" fontId="10" fillId="0" borderId="1" xfId="0" applyNumberFormat="1" applyFont="1" applyFill="1" applyBorder="1" applyAlignment="1"/>
    <xf numFmtId="4" fontId="10" fillId="0" borderId="1" xfId="0" applyNumberFormat="1" applyFont="1" applyFill="1" applyBorder="1"/>
    <xf numFmtId="0" fontId="10" fillId="0" borderId="0" xfId="0" applyFont="1" applyFill="1" applyBorder="1"/>
    <xf numFmtId="0" fontId="7" fillId="0" borderId="1" xfId="2" applyFill="1" applyBorder="1" applyAlignment="1">
      <alignment horizontal="left" vertical="top"/>
    </xf>
    <xf numFmtId="0" fontId="7" fillId="0" borderId="1" xfId="2" applyBorder="1" applyAlignment="1">
      <alignment vertical="center"/>
    </xf>
    <xf numFmtId="0" fontId="7" fillId="0" borderId="0" xfId="2" applyFill="1"/>
    <xf numFmtId="0" fontId="7" fillId="0" borderId="1" xfId="2" applyFill="1" applyBorder="1" applyAlignment="1">
      <alignment vertical="center" wrapText="1"/>
    </xf>
    <xf numFmtId="0" fontId="14" fillId="4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166" fontId="0" fillId="0" borderId="1" xfId="0" applyNumberFormat="1" applyBorder="1" applyAlignment="1">
      <alignment vertical="center"/>
    </xf>
    <xf numFmtId="166" fontId="10" fillId="0" borderId="1" xfId="0" applyNumberFormat="1" applyFont="1" applyBorder="1" applyAlignment="1">
      <alignment vertical="center"/>
    </xf>
    <xf numFmtId="166" fontId="10" fillId="0" borderId="1" xfId="0" applyNumberFormat="1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vertical="center"/>
    </xf>
    <xf numFmtId="166" fontId="10" fillId="3" borderId="1" xfId="0" applyNumberFormat="1" applyFont="1" applyFill="1" applyBorder="1" applyAlignment="1">
      <alignment vertical="center"/>
    </xf>
    <xf numFmtId="166" fontId="9" fillId="3" borderId="1" xfId="0" applyNumberFormat="1" applyFont="1" applyFill="1" applyBorder="1" applyAlignment="1">
      <alignment vertical="center"/>
    </xf>
    <xf numFmtId="166" fontId="10" fillId="0" borderId="0" xfId="0" applyNumberFormat="1" applyFont="1" applyAlignment="1">
      <alignment vertical="top"/>
    </xf>
    <xf numFmtId="166" fontId="0" fillId="0" borderId="0" xfId="0" applyNumberFormat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1" fontId="0" fillId="0" borderId="0" xfId="1" applyNumberFormat="1" applyFont="1" applyAlignment="1">
      <alignment vertical="center"/>
    </xf>
    <xf numFmtId="41" fontId="10" fillId="0" borderId="0" xfId="1" applyNumberFormat="1" applyFont="1" applyBorder="1" applyAlignment="1">
      <alignment horizontal="right" vertical="center" wrapText="1"/>
    </xf>
    <xf numFmtId="41" fontId="10" fillId="0" borderId="0" xfId="1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vertical="center"/>
    </xf>
    <xf numFmtId="167" fontId="10" fillId="0" borderId="0" xfId="1" applyNumberFormat="1" applyFont="1" applyBorder="1" applyAlignment="1">
      <alignment horizontal="right" vertical="center" wrapText="1"/>
    </xf>
    <xf numFmtId="167" fontId="0" fillId="0" borderId="0" xfId="1" applyNumberFormat="1" applyFont="1" applyAlignment="1">
      <alignment vertical="center"/>
    </xf>
    <xf numFmtId="168" fontId="10" fillId="0" borderId="0" xfId="1" applyNumberFormat="1" applyFont="1" applyBorder="1" applyAlignment="1">
      <alignment horizontal="right" vertical="center" wrapText="1"/>
    </xf>
    <xf numFmtId="168" fontId="0" fillId="0" borderId="0" xfId="1" applyNumberFormat="1" applyFont="1" applyAlignment="1">
      <alignment vertical="center"/>
    </xf>
    <xf numFmtId="0" fontId="19" fillId="0" borderId="0" xfId="2" applyFont="1" applyBorder="1" applyAlignment="1">
      <alignment vertical="top" wrapText="1"/>
    </xf>
    <xf numFmtId="0" fontId="14" fillId="0" borderId="1" xfId="0" applyFont="1" applyBorder="1"/>
    <xf numFmtId="0" fontId="20" fillId="0" borderId="1" xfId="2" applyFont="1" applyBorder="1" applyAlignment="1">
      <alignment horizontal="left" vertical="top"/>
    </xf>
    <xf numFmtId="0" fontId="14" fillId="0" borderId="1" xfId="0" applyFont="1" applyBorder="1" applyAlignment="1">
      <alignment horizontal="left"/>
    </xf>
    <xf numFmtId="4" fontId="14" fillId="0" borderId="1" xfId="0" applyNumberFormat="1" applyFont="1" applyBorder="1"/>
    <xf numFmtId="0" fontId="14" fillId="0" borderId="1" xfId="0" applyFont="1" applyBorder="1" applyAlignment="1">
      <alignment vertical="top"/>
    </xf>
    <xf numFmtId="0" fontId="14" fillId="0" borderId="1" xfId="0" applyFont="1" applyBorder="1" applyAlignment="1">
      <alignment wrapText="1"/>
    </xf>
    <xf numFmtId="0" fontId="8" fillId="0" borderId="1" xfId="0" applyFont="1" applyBorder="1" applyAlignment="1">
      <alignment horizontal="right" vertical="top" wrapText="1"/>
    </xf>
    <xf numFmtId="0" fontId="20" fillId="0" borderId="1" xfId="2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4" fontId="14" fillId="0" borderId="1" xfId="0" applyNumberFormat="1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20" fillId="0" borderId="0" xfId="2" applyFont="1" applyBorder="1" applyAlignment="1">
      <alignment horizontal="left" vertical="top"/>
    </xf>
    <xf numFmtId="0" fontId="14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 applyBorder="1" applyAlignment="1">
      <alignment wrapText="1"/>
    </xf>
    <xf numFmtId="4" fontId="14" fillId="0" borderId="0" xfId="0" applyNumberFormat="1" applyFont="1" applyBorder="1"/>
    <xf numFmtId="0" fontId="10" fillId="0" borderId="8" xfId="0" applyFont="1" applyBorder="1" applyAlignment="1">
      <alignment horizontal="right"/>
    </xf>
    <xf numFmtId="0" fontId="9" fillId="0" borderId="4" xfId="0" applyFont="1" applyBorder="1" applyAlignment="1">
      <alignment vertical="top" wrapText="1"/>
    </xf>
    <xf numFmtId="4" fontId="16" fillId="0" borderId="1" xfId="0" applyNumberFormat="1" applyFont="1" applyBorder="1" applyAlignment="1">
      <alignment vertical="top"/>
    </xf>
    <xf numFmtId="0" fontId="7" fillId="0" borderId="1" xfId="2" applyFont="1" applyBorder="1" applyAlignment="1">
      <alignment horizontal="left" vertical="top"/>
    </xf>
    <xf numFmtId="0" fontId="10" fillId="0" borderId="1" xfId="0" applyFont="1" applyBorder="1" applyAlignment="1">
      <alignment wrapText="1"/>
    </xf>
    <xf numFmtId="0" fontId="7" fillId="0" borderId="4" xfId="2" applyFont="1" applyBorder="1" applyAlignment="1">
      <alignment horizontal="left" vertical="top"/>
    </xf>
    <xf numFmtId="0" fontId="10" fillId="0" borderId="4" xfId="0" applyFont="1" applyBorder="1" applyAlignment="1">
      <alignment horizontal="left"/>
    </xf>
    <xf numFmtId="0" fontId="10" fillId="0" borderId="4" xfId="0" applyFont="1" applyBorder="1"/>
    <xf numFmtId="4" fontId="10" fillId="0" borderId="4" xfId="0" applyNumberFormat="1" applyFont="1" applyBorder="1" applyAlignment="1">
      <alignment horizontal="right"/>
    </xf>
    <xf numFmtId="4" fontId="10" fillId="0" borderId="4" xfId="0" applyNumberFormat="1" applyFont="1" applyBorder="1" applyAlignment="1"/>
    <xf numFmtId="0" fontId="10" fillId="0" borderId="4" xfId="0" applyFont="1" applyBorder="1" applyAlignment="1">
      <alignment wrapText="1"/>
    </xf>
    <xf numFmtId="4" fontId="10" fillId="0" borderId="4" xfId="0" applyNumberFormat="1" applyFont="1" applyBorder="1"/>
    <xf numFmtId="166" fontId="10" fillId="0" borderId="0" xfId="0" applyNumberFormat="1" applyFont="1" applyBorder="1"/>
    <xf numFmtId="166" fontId="9" fillId="0" borderId="0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 applyBorder="1" applyAlignment="1">
      <alignment vertical="top"/>
    </xf>
    <xf numFmtId="166" fontId="10" fillId="0" borderId="1" xfId="0" applyNumberFormat="1" applyFont="1" applyBorder="1" applyAlignment="1">
      <alignment vertical="top"/>
    </xf>
    <xf numFmtId="166" fontId="10" fillId="0" borderId="4" xfId="0" applyNumberFormat="1" applyFont="1" applyBorder="1" applyAlignment="1">
      <alignment vertical="top"/>
    </xf>
    <xf numFmtId="166" fontId="10" fillId="0" borderId="5" xfId="0" applyNumberFormat="1" applyFont="1" applyBorder="1" applyAlignment="1">
      <alignment vertical="top"/>
    </xf>
    <xf numFmtId="166" fontId="10" fillId="0" borderId="1" xfId="0" applyNumberFormat="1" applyFont="1" applyBorder="1"/>
    <xf numFmtId="0" fontId="10" fillId="0" borderId="8" xfId="0" applyFont="1" applyFill="1" applyBorder="1"/>
    <xf numFmtId="4" fontId="10" fillId="0" borderId="1" xfId="0" applyNumberFormat="1" applyFont="1" applyFill="1" applyBorder="1" applyAlignment="1">
      <alignment vertical="top"/>
    </xf>
    <xf numFmtId="166" fontId="10" fillId="0" borderId="1" xfId="0" applyNumberFormat="1" applyFont="1" applyFill="1" applyBorder="1" applyAlignment="1">
      <alignment vertical="top"/>
    </xf>
    <xf numFmtId="166" fontId="10" fillId="0" borderId="0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166" fontId="14" fillId="0" borderId="1" xfId="0" applyNumberFormat="1" applyFont="1" applyFill="1" applyBorder="1" applyAlignment="1">
      <alignment vertical="top"/>
    </xf>
    <xf numFmtId="4" fontId="10" fillId="0" borderId="13" xfId="0" applyNumberFormat="1" applyFont="1" applyBorder="1" applyAlignment="1">
      <alignment vertical="top"/>
    </xf>
    <xf numFmtId="4" fontId="10" fillId="0" borderId="0" xfId="0" applyNumberFormat="1" applyFont="1" applyFill="1" applyBorder="1" applyAlignment="1">
      <alignment vertical="top"/>
    </xf>
    <xf numFmtId="4" fontId="21" fillId="0" borderId="0" xfId="0" applyNumberFormat="1" applyFont="1" applyFill="1" applyBorder="1" applyAlignment="1"/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righ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../../08%20Assets%20&amp;%20Insurance/Asset%20Register/Play%20Area%20Items/Discovery%20Outdoor%20Gym/Double%20Push%20up&amp;Dip%20Station.jpg" TargetMode="External"/><Relationship Id="rId21" Type="http://schemas.openxmlformats.org/officeDocument/2006/relationships/hyperlink" Target="../../08%20Assets%20&amp;%20Insurance/Asset%20Register/Play%20Area%20Items/Discovery%20Outdoor%20Gym/Double%20Leg%20Press.jpg" TargetMode="External"/><Relationship Id="rId42" Type="http://schemas.openxmlformats.org/officeDocument/2006/relationships/hyperlink" Target="../../08%20Assets%20&amp;%20Insurance/Asset%20Register/Play%20Area%20Items/Discovery%20Play%20Area/Swings%20-%201%20Bay%20with%202%20Cradle%20Seats.jpg" TargetMode="External"/><Relationship Id="rId47" Type="http://schemas.openxmlformats.org/officeDocument/2006/relationships/hyperlink" Target="../../08%20Assets%20&amp;%20Insurance/Asset%20Register/Play%20Area%20Items/Discovery%20Skate%20Park%20&amp;%20BMX%20Track/Timber%20Barrier.jpg" TargetMode="External"/><Relationship Id="rId63" Type="http://schemas.openxmlformats.org/officeDocument/2006/relationships/hyperlink" Target="../../08%20Assets%20&amp;%20Insurance/Asset%20Register/Play%20Area%20Items/Russet%20Play%20Area/Junior%20Multiplay.jpg" TargetMode="External"/><Relationship Id="rId68" Type="http://schemas.openxmlformats.org/officeDocument/2006/relationships/hyperlink" Target="../../08%20Assets%20&amp;%20Insurance/Asset%20Register/Play%20Area%20Items/Russet%20Play%20Area/Barriers%20-%20x8.jpg" TargetMode="External"/><Relationship Id="rId84" Type="http://schemas.openxmlformats.org/officeDocument/2006/relationships/hyperlink" Target="../../08%20Assets%20&amp;%20Insurance/Asset%20Register/Play%20Area%20Items/Russet%20Trailblazer%20Park/Cross%20Beam%20Chain%20Bridge.jpg" TargetMode="External"/><Relationship Id="rId89" Type="http://schemas.openxmlformats.org/officeDocument/2006/relationships/hyperlink" Target="../../08%20Assets%20&amp;%20Insurance/Asset%20Register/Play%20Area%20Items/Russet%20Trailblazer%20Park/Bowtop%20Fencing%20-%20Steel.jpg" TargetMode="External"/><Relationship Id="rId16" Type="http://schemas.openxmlformats.org/officeDocument/2006/relationships/hyperlink" Target="../../08%20Assets%20&amp;%20Insurance/Asset%20Register/Play%20Area%20Items/Braeburn%20Play%20Area/Pedestrian%20Gate.jpg" TargetMode="External"/><Relationship Id="rId11" Type="http://schemas.openxmlformats.org/officeDocument/2006/relationships/hyperlink" Target="../../08%20Assets%20&amp;%20Insurance/Asset%20Register/Play%20Area%20Items/Braeburn%20Play%20Area/Wigwam.jpg" TargetMode="External"/><Relationship Id="rId32" Type="http://schemas.openxmlformats.org/officeDocument/2006/relationships/hyperlink" Target="../../08%20Assets%20&amp;%20Insurance/Asset%20Register/Play%20Area%20Items/Discovery%20Play%20Area/Instrument%20Play%20Panel.jpg" TargetMode="External"/><Relationship Id="rId37" Type="http://schemas.openxmlformats.org/officeDocument/2006/relationships/hyperlink" Target="../../08%20Assets%20&amp;%20Insurance/Asset%20Register/Play%20Area%20Items/Discovery%20Play%20Area/Bowtop%20Fencing%20-%20Steel.jpg" TargetMode="External"/><Relationship Id="rId53" Type="http://schemas.openxmlformats.org/officeDocument/2006/relationships/hyperlink" Target="../../08%20Assets%20&amp;%20Insurance/Asset%20Register/Play%20Area%20Items/Pippin%20Play%20Area/Junior%20Multiplay.jpg" TargetMode="External"/><Relationship Id="rId58" Type="http://schemas.openxmlformats.org/officeDocument/2006/relationships/hyperlink" Target="../../08%20Assets%20&amp;%20Insurance/Asset%20Register/Play%20Area%20Items/Pippin%20Play%20Area/Benches%20x4.jpg" TargetMode="External"/><Relationship Id="rId74" Type="http://schemas.openxmlformats.org/officeDocument/2006/relationships/hyperlink" Target="../../08%20Assets%20&amp;%20Insurance/Asset%20Register/Play%20Area%20Items/Russet%20Play%20Area/Swings%20-%201%20bay%20with%202%20flat%20seats.jpg" TargetMode="External"/><Relationship Id="rId79" Type="http://schemas.openxmlformats.org/officeDocument/2006/relationships/hyperlink" Target="../../08%20Assets%20&amp;%20Insurance/Asset%20Register/Play%20Area%20Items/Russet%20Trailblazer%20Park/X%20Chain%20Bridge.jpg" TargetMode="External"/><Relationship Id="rId102" Type="http://schemas.openxmlformats.org/officeDocument/2006/relationships/printerSettings" Target="../printerSettings/printerSettings2.bin"/><Relationship Id="rId5" Type="http://schemas.openxmlformats.org/officeDocument/2006/relationships/hyperlink" Target="../../08%20Assets%20&amp;%20Insurance/Asset%20Register/Play%20Area%20Items/Blenheim%20Play%20Area/Spring%20Rabbit.jpg" TargetMode="External"/><Relationship Id="rId90" Type="http://schemas.openxmlformats.org/officeDocument/2006/relationships/hyperlink" Target="../../08%20Assets%20&amp;%20Insurance/Asset%20Register/Play%20Area%20Items/Russet%20Trailblazer%20Park/Pedestrain%20Gates%20x2.jpg" TargetMode="External"/><Relationship Id="rId95" Type="http://schemas.openxmlformats.org/officeDocument/2006/relationships/hyperlink" Target="../../08%20Assets%20&amp;%20Insurance/Playground%20Pictures/SkateBMX/Bin%202.jpg" TargetMode="External"/><Relationship Id="rId22" Type="http://schemas.openxmlformats.org/officeDocument/2006/relationships/hyperlink" Target="../../08%20Assets%20&amp;%20Insurance/Asset%20Register/Play%20Area%20Items/Discovery%20Outdoor%20Gym/Double%20Air%20Skier.jpg" TargetMode="External"/><Relationship Id="rId27" Type="http://schemas.openxmlformats.org/officeDocument/2006/relationships/hyperlink" Target="../../08%20Assets%20&amp;%20Insurance/Asset%20Register/Play%20Area%20Items/Picnic%20Area/Plain%20Picnic%20Table%20-%20North.jpg" TargetMode="External"/><Relationship Id="rId43" Type="http://schemas.openxmlformats.org/officeDocument/2006/relationships/hyperlink" Target="../../08%20Assets%20&amp;%20Insurance/Asset%20Register/Play%20Area%20Items/Discovery%20Play%20Area/Picnic%20Table.jpg" TargetMode="External"/><Relationship Id="rId48" Type="http://schemas.openxmlformats.org/officeDocument/2006/relationships/hyperlink" Target="../../08%20Assets%20&amp;%20Insurance/Asset%20Register/Play%20Area%20Items/Discovery%20Skate%20Park%20&amp;%20BMX%20Track/Litter%20bin%20No%201.jpg" TargetMode="External"/><Relationship Id="rId64" Type="http://schemas.openxmlformats.org/officeDocument/2006/relationships/hyperlink" Target="../../08%20Assets%20&amp;%20Insurance/Asset%20Register/Play%20Area%20Items/Russet%20Play%20Area/Spring%20-%20Horse.jpg" TargetMode="External"/><Relationship Id="rId69" Type="http://schemas.openxmlformats.org/officeDocument/2006/relationships/hyperlink" Target="../../08%20Assets%20&amp;%20Insurance/Asset%20Register/Play%20Area%20Items/Russet%20Play%20Area/Wooden%20Backless%20Bench.jpg" TargetMode="External"/><Relationship Id="rId80" Type="http://schemas.openxmlformats.org/officeDocument/2006/relationships/hyperlink" Target="../../08%20Assets%20&amp;%20Insurance/Asset%20Register/Play%20Area%20Items/Russet%20Trailblazer%20Park/Chain%20Stepping%20Stone%20bridge.jpg" TargetMode="External"/><Relationship Id="rId85" Type="http://schemas.openxmlformats.org/officeDocument/2006/relationships/hyperlink" Target="../../08%20Assets%20&amp;%20Insurance/Asset%20Register/Play%20Area%20Items/Russet%20Trailblazer%20Park/Senior%20Multiplay.jpg" TargetMode="External"/><Relationship Id="rId12" Type="http://schemas.openxmlformats.org/officeDocument/2006/relationships/hyperlink" Target="../../08%20Assets%20&amp;%20Insurance/Asset%20Register/Play%20Area%20Items/Braeburn%20Play%20Area/Instrument%20Play%20Panel.jpg" TargetMode="External"/><Relationship Id="rId17" Type="http://schemas.openxmlformats.org/officeDocument/2006/relationships/hyperlink" Target="../../08%20Assets%20&amp;%20Insurance/Asset%20Register/Play%20Area%20Items/Braeburn%20Play%20Area/Sign.jpg" TargetMode="External"/><Relationship Id="rId25" Type="http://schemas.openxmlformats.org/officeDocument/2006/relationships/hyperlink" Target="../../08%20Assets%20&amp;%20Insurance/Asset%20Register/Play%20Area%20Items/Discovery%20Outdoor%20Gym/Double%20Cross%20Trainer.jpg" TargetMode="External"/><Relationship Id="rId33" Type="http://schemas.openxmlformats.org/officeDocument/2006/relationships/hyperlink" Target="../../08%20Assets%20&amp;%20Insurance/Asset%20Register/Play%20Area%20Items/Discovery%20Play%20Area/Mirror%20Play%20Panel.jpg" TargetMode="External"/><Relationship Id="rId38" Type="http://schemas.openxmlformats.org/officeDocument/2006/relationships/hyperlink" Target="../../08%20Assets%20&amp;%20Insurance/Asset%20Register/Play%20Area%20Items/Discovery%20Play%20Area/Pedestrian%20Gate%20x2.jpg" TargetMode="External"/><Relationship Id="rId46" Type="http://schemas.openxmlformats.org/officeDocument/2006/relationships/hyperlink" Target="../../08%20Assets%20&amp;%20Insurance/Asset%20Register/Play%20Area%20Items/Discovery%20Skate%20Park%20&amp;%20BMX%20Track/Metal%20Skate%20Ramp.jpg" TargetMode="External"/><Relationship Id="rId59" Type="http://schemas.openxmlformats.org/officeDocument/2006/relationships/hyperlink" Target="../../08%20Assets%20&amp;%20Insurance/Asset%20Register/Play%20Area%20Items/Pippin%20Play%20Area/Bowtop%20fencing%20-%20steel.jpg" TargetMode="External"/><Relationship Id="rId67" Type="http://schemas.openxmlformats.org/officeDocument/2006/relationships/hyperlink" Target="../../08%20Assets%20&amp;%20Insurance/Asset%20Register/Play%20Area%20Items/Russet%20Play%20Area/Spring%20-%20See%20Saw.jpg" TargetMode="External"/><Relationship Id="rId103" Type="http://schemas.openxmlformats.org/officeDocument/2006/relationships/vmlDrawing" Target="../drawings/vmlDrawing1.vml"/><Relationship Id="rId20" Type="http://schemas.openxmlformats.org/officeDocument/2006/relationships/hyperlink" Target="../../08%20Assets%20&amp;%20Insurance/Asset%20Register/Play%20Area%20Items/Discovery%20Outdoor%20Gym/Double%20Air%20Walker.jpg" TargetMode="External"/><Relationship Id="rId41" Type="http://schemas.openxmlformats.org/officeDocument/2006/relationships/hyperlink" Target="../../08%20Assets%20&amp;%20Insurance/Asset%20Register/Play%20Area%20Items/Discovery%20Play%20Area/Swings%20-%201%20Bay%20with%202%20Flat%20Seats.jpg" TargetMode="External"/><Relationship Id="rId54" Type="http://schemas.openxmlformats.org/officeDocument/2006/relationships/hyperlink" Target="../../08%20Assets%20&amp;%20Insurance/Asset%20Register/Play%20Area%20Items/Pippin%20Play%20Area/Swings%20-%201%20Bay%20with%202%20cradle%20seats.jpg" TargetMode="External"/><Relationship Id="rId62" Type="http://schemas.openxmlformats.org/officeDocument/2006/relationships/hyperlink" Target="../../08%20Assets%20&amp;%20Insurance/Asset%20Register/Play%20Area%20Items/Pippin%20Play%20Area/Site%20in%20general%20Feb%202014.jpg" TargetMode="External"/><Relationship Id="rId70" Type="http://schemas.openxmlformats.org/officeDocument/2006/relationships/hyperlink" Target="../../08%20Assets%20&amp;%20Insurance/Asset%20Register/Play%20Area%20Items/Russet%20Play%20Area/Bowtop%20Fencing%20-%20Steel.jpg" TargetMode="External"/><Relationship Id="rId75" Type="http://schemas.openxmlformats.org/officeDocument/2006/relationships/hyperlink" Target="../../08%20Assets%20&amp;%20Insurance/Asset%20Register/Play%20Area%20Items/Russet%20Trailblazer%20Park/Swing%20Bridge.jpg" TargetMode="External"/><Relationship Id="rId83" Type="http://schemas.openxmlformats.org/officeDocument/2006/relationships/hyperlink" Target="../../08%20Assets%20&amp;%20Insurance/Asset%20Register/Play%20Area%20Items/Russet%20Trailblazer%20Park/Stepping%20Stones%20x4%20Part%204.jpg" TargetMode="External"/><Relationship Id="rId88" Type="http://schemas.openxmlformats.org/officeDocument/2006/relationships/hyperlink" Target="../../08%20Assets%20&amp;%20Insurance/Asset%20Register/Play%20Area%20Items/Russet%20Trailblazer%20Park/Litter%20Bin.jpg" TargetMode="External"/><Relationship Id="rId91" Type="http://schemas.openxmlformats.org/officeDocument/2006/relationships/hyperlink" Target="../../08%20Assets%20&amp;%20Insurance/Asset%20Register/Play%20Area%20Items/Russet%20Trailblazer%20Park/Spinner%203.jpg" TargetMode="External"/><Relationship Id="rId96" Type="http://schemas.openxmlformats.org/officeDocument/2006/relationships/hyperlink" Target="../../08%20Assets%20&amp;%20Insurance/Playground%20Pictures/SkateBMX/lights.jpg" TargetMode="External"/><Relationship Id="rId1" Type="http://schemas.openxmlformats.org/officeDocument/2006/relationships/hyperlink" Target="../../08%20Assets%20&amp;%20Insurance/Asset%20Register/Play%20Area%20Items/Blenheim%20Play%20Area/Metal%20Gate%20x2.jpg" TargetMode="External"/><Relationship Id="rId6" Type="http://schemas.openxmlformats.org/officeDocument/2006/relationships/hyperlink" Target="../../08%20Assets%20&amp;%20Insurance/Asset%20Register/Play%20Area%20Items/Blenheim%20Play%20Area/Spring%20Frog.jpg" TargetMode="External"/><Relationship Id="rId15" Type="http://schemas.openxmlformats.org/officeDocument/2006/relationships/hyperlink" Target="../../08%20Assets%20&amp;%20Insurance/Asset%20Register/Play%20Area%20Items/Braeburn%20Play%20Area/Bowtop%20Fencing.jpg" TargetMode="External"/><Relationship Id="rId23" Type="http://schemas.openxmlformats.org/officeDocument/2006/relationships/hyperlink" Target="../../08%20Assets%20&amp;%20Insurance/Asset%20Register/Play%20Area%20Items/Discovery%20Outdoor%20Gym/Double%20Rower.jpg" TargetMode="External"/><Relationship Id="rId28" Type="http://schemas.openxmlformats.org/officeDocument/2006/relationships/hyperlink" Target="../../08%20Assets%20&amp;%20Insurance/Asset%20Register/Play%20Area%20Items/Picnic%20Area/Activity%20Picnic%20Table%20-%20Ludo,Maze,Naughts&amp;Crosses%20-%20East.jpg" TargetMode="External"/><Relationship Id="rId36" Type="http://schemas.openxmlformats.org/officeDocument/2006/relationships/hyperlink" Target="../../08%20Assets%20&amp;%20Insurance/Asset%20Register/Play%20Area%20Items/Discovery%20Play%20Area/Spring%20Horse.jpg" TargetMode="External"/><Relationship Id="rId49" Type="http://schemas.openxmlformats.org/officeDocument/2006/relationships/hyperlink" Target="../../08%20Assets%20&amp;%20Insurance/Asset%20Register/Play%20Area%20Items/Discovery%20Skate%20Park%20&amp;%20BMX%20Track/Teenage%20Shelter.jpg" TargetMode="External"/><Relationship Id="rId57" Type="http://schemas.openxmlformats.org/officeDocument/2006/relationships/hyperlink" Target="../../08%20Assets%20&amp;%20Insurance/Asset%20Register/Play%20Area%20Items/Pippin%20Play%20Area/Spring%20-%20See%20Saw.jpg" TargetMode="External"/><Relationship Id="rId10" Type="http://schemas.openxmlformats.org/officeDocument/2006/relationships/hyperlink" Target="../../08%20Assets%20&amp;%20Insurance/Asset%20Register/Play%20Area%20Items/Braeburn%20Play%20Area/Spring%20-%20Horse.jpg" TargetMode="External"/><Relationship Id="rId31" Type="http://schemas.openxmlformats.org/officeDocument/2006/relationships/hyperlink" Target="../../08%20Assets%20&amp;%20Insurance/Asset%20Register/Play%20Area%20Items/Discovery%20Play%20Area/Junior%20Multiplay.jpg" TargetMode="External"/><Relationship Id="rId44" Type="http://schemas.openxmlformats.org/officeDocument/2006/relationships/hyperlink" Target="../../08%20Assets%20&amp;%20Insurance/Asset%20Register/Play%20Area%20Items/Discovery%20Play%20Area/Litter%20Bin.jpg" TargetMode="External"/><Relationship Id="rId52" Type="http://schemas.openxmlformats.org/officeDocument/2006/relationships/hyperlink" Target="../../08%20Assets%20&amp;%20Insurance/Asset%20Register/Play%20Area%20Items/Discovery%20Skate%20Park%20&amp;%20BMX%20Track/Steel%20Bench%201.jpg" TargetMode="External"/><Relationship Id="rId60" Type="http://schemas.openxmlformats.org/officeDocument/2006/relationships/hyperlink" Target="../../08%20Assets%20&amp;%20Insurance/Asset%20Register/Play%20Area%20Items/Pippin%20Play%20Area/Pedestrian%20Gate%20x2.jpg" TargetMode="External"/><Relationship Id="rId65" Type="http://schemas.openxmlformats.org/officeDocument/2006/relationships/hyperlink" Target="../../08%20Assets%20&amp;%20Insurance/Asset%20Register/Play%20Area%20Items/Russet%20Play%20Area/Spring%20-%20Bike%201.jpg" TargetMode="External"/><Relationship Id="rId73" Type="http://schemas.openxmlformats.org/officeDocument/2006/relationships/hyperlink" Target="../../08%20Assets%20&amp;%20Insurance/Asset%20Register/Play%20Area%20Items/Russet%20Play%20Area/Swings%20-%201%20bay%20with%202%20cradle%20seats.jpg" TargetMode="External"/><Relationship Id="rId78" Type="http://schemas.openxmlformats.org/officeDocument/2006/relationships/hyperlink" Target="../../08%20Assets%20&amp;%20Insurance/Asset%20Register/Play%20Area%20Items/Russet%20Trailblazer%20Park/Stepping%20stones%20x4%20part%202.jpg" TargetMode="External"/><Relationship Id="rId81" Type="http://schemas.openxmlformats.org/officeDocument/2006/relationships/hyperlink" Target="../../08%20Assets%20&amp;%20Insurance/Asset%20Register/Play%20Area%20Items/Russet%20Trailblazer%20Park/Stepping%20stones%20x4%20Part%203.jpg" TargetMode="External"/><Relationship Id="rId86" Type="http://schemas.openxmlformats.org/officeDocument/2006/relationships/hyperlink" Target="../../08%20Assets%20&amp;%20Insurance/Asset%20Register/Play%20Area%20Items/Russet%20Trailblazer%20Park/Spinner%201.jpg" TargetMode="External"/><Relationship Id="rId94" Type="http://schemas.openxmlformats.org/officeDocument/2006/relationships/hyperlink" Target="../../08%20Assets%20&amp;%20Insurance/Playground%20Pictures/Blenheim%20fence.jpg" TargetMode="External"/><Relationship Id="rId99" Type="http://schemas.openxmlformats.org/officeDocument/2006/relationships/hyperlink" Target="../../08%20Assets%20&amp;%20Insurance/Asset%20Register/Play%20Area%20Items/Discovery%20Play%20Area/Site%20in%20General%20-%20Feb%202014.jpg" TargetMode="External"/><Relationship Id="rId101" Type="http://schemas.openxmlformats.org/officeDocument/2006/relationships/hyperlink" Target="../../08%20Assets%20&amp;%20Insurance/Asset%20Register/Play%20Area%20Items/Discovery%20Skate%20Park%20&amp;%20BMX%20Track/Metal%20Skate%20Ramp.jpg" TargetMode="External"/><Relationship Id="rId4" Type="http://schemas.openxmlformats.org/officeDocument/2006/relationships/hyperlink" Target="../../08%20Assets%20&amp;%20Insurance/Asset%20Register/Play%20Area%20Items/Blenheim%20Play%20Area/Hopscotch.jpg" TargetMode="External"/><Relationship Id="rId9" Type="http://schemas.openxmlformats.org/officeDocument/2006/relationships/hyperlink" Target="../../08%20Assets%20&amp;%20Insurance/Asset%20Register/Play%20Area%20Items/Blenheim%20Play%20Area/Sign.jpg" TargetMode="External"/><Relationship Id="rId13" Type="http://schemas.openxmlformats.org/officeDocument/2006/relationships/hyperlink" Target="../../08%20Assets%20&amp;%20Insurance/Asset%20Register/Play%20Area%20Items/Braeburn%20Play%20Area/Wooden%20Bench.jpg" TargetMode="External"/><Relationship Id="rId18" Type="http://schemas.openxmlformats.org/officeDocument/2006/relationships/hyperlink" Target="../../08%20Assets%20&amp;%20Insurance/Asset%20Register/Play%20Area%20Items/Braeburn%20Play%20Area/Swings%20-%201%20bay%202%20cradle%20seats.jpg" TargetMode="External"/><Relationship Id="rId39" Type="http://schemas.openxmlformats.org/officeDocument/2006/relationships/hyperlink" Target="../../08%20Assets%20&amp;%20Insurance/Asset%20Register/Play%20Area%20Items/Discovery%20Play%20Area/Wooden%20Bench.jpg" TargetMode="External"/><Relationship Id="rId34" Type="http://schemas.openxmlformats.org/officeDocument/2006/relationships/hyperlink" Target="../../08%20Assets%20&amp;%20Insurance/Asset%20Register/Play%20Area%20Items/Discovery%20Play%20Area/Spring%20See%20Saw.jpg" TargetMode="External"/><Relationship Id="rId50" Type="http://schemas.openxmlformats.org/officeDocument/2006/relationships/hyperlink" Target="../../08%20Assets%20&amp;%20Insurance/Asset%20Register/Play%20Area%20Items/Discovery%20Skate%20Park%20&amp;%20BMX%20Track/Basketball%20Goal.jpg" TargetMode="External"/><Relationship Id="rId55" Type="http://schemas.openxmlformats.org/officeDocument/2006/relationships/hyperlink" Target="../../08%20Assets%20&amp;%20Insurance/Asset%20Register/Play%20Area%20Items/Pippin%20Play%20Area/Spring%20-%20Horse.jpg" TargetMode="External"/><Relationship Id="rId76" Type="http://schemas.openxmlformats.org/officeDocument/2006/relationships/hyperlink" Target="../../08%20Assets%20&amp;%20Insurance/Asset%20Register/Play%20Area%20Items/Russet%20Trailblazer%20Park/Stepping%20stones%20x4.jpg" TargetMode="External"/><Relationship Id="rId97" Type="http://schemas.openxmlformats.org/officeDocument/2006/relationships/hyperlink" Target="../../08%20Assets%20&amp;%20Insurance/Playground%20Pictures/SkateBMX/BMX%20track.jpg" TargetMode="External"/><Relationship Id="rId104" Type="http://schemas.openxmlformats.org/officeDocument/2006/relationships/comments" Target="../comments1.xml"/><Relationship Id="rId7" Type="http://schemas.openxmlformats.org/officeDocument/2006/relationships/hyperlink" Target="../../08%20Assets%20&amp;%20Insurance/Asset%20Register/Play%20Area%20Items/Blenheim%20Play%20Area/Spring%20Bike.jpg" TargetMode="External"/><Relationship Id="rId71" Type="http://schemas.openxmlformats.org/officeDocument/2006/relationships/hyperlink" Target="../../08%20Assets%20&amp;%20Insurance/Asset%20Register/Play%20Area%20Items/Russet%20Play%20Area/Pedestrian%20Gate%20x%202.jpg" TargetMode="External"/><Relationship Id="rId92" Type="http://schemas.openxmlformats.org/officeDocument/2006/relationships/hyperlink" Target="../../08%20Assets%20&amp;%20Insurance/Asset%20Register/Play%20Area%20Items/Discovery%20Skate%20Park%20&amp;%20BMX%20Track/Steel%20Bench%202.jpg" TargetMode="External"/><Relationship Id="rId2" Type="http://schemas.openxmlformats.org/officeDocument/2006/relationships/hyperlink" Target="../../08%20Assets%20&amp;%20Insurance/Asset%20Register/Play%20Area%20Items/Blenheim%20Play%20Area/Steel%20Bench.jpg" TargetMode="External"/><Relationship Id="rId29" Type="http://schemas.openxmlformats.org/officeDocument/2006/relationships/hyperlink" Target="../../08%20Assets%20&amp;%20Insurance/Asset%20Register/Play%20Area%20Items/Picnic%20Area/Activity%20Picnic%20Table%20-%20Snakes&amp;Ladders,Ludo,Chess%20-%20South.jpg" TargetMode="External"/><Relationship Id="rId24" Type="http://schemas.openxmlformats.org/officeDocument/2006/relationships/hyperlink" Target="../../08%20Assets%20&amp;%20Insurance/Asset%20Register/Play%20Area%20Items/Discovery%20Outdoor%20Gym/Triple%20Hip%20Twister.jpg" TargetMode="External"/><Relationship Id="rId40" Type="http://schemas.openxmlformats.org/officeDocument/2006/relationships/hyperlink" Target="../../08%20Assets%20&amp;%20Insurance/Asset%20Register/Play%20Area%20Items/Discovery%20Play%20Area/Sign.jpg" TargetMode="External"/><Relationship Id="rId45" Type="http://schemas.openxmlformats.org/officeDocument/2006/relationships/hyperlink" Target="../../08%20Assets%20&amp;%20Insurance/Asset%20Register/Play%20Area%20Items/Discovery%20Skate%20Park%20&amp;%20BMX%20Track/Concrete%20Skate%20Bowl.jpg" TargetMode="External"/><Relationship Id="rId66" Type="http://schemas.openxmlformats.org/officeDocument/2006/relationships/hyperlink" Target="../../08%20Assets%20&amp;%20Insurance/Asset%20Register/Play%20Area%20Items/Russet%20Play%20Area/Spring%20-%20Bike%202.jpg" TargetMode="External"/><Relationship Id="rId87" Type="http://schemas.openxmlformats.org/officeDocument/2006/relationships/hyperlink" Target="../../08%20Assets%20&amp;%20Insurance/Asset%20Register/Play%20Area%20Items/Russet%20Trailblazer%20Park/Spinner%202.jpg" TargetMode="External"/><Relationship Id="rId61" Type="http://schemas.openxmlformats.org/officeDocument/2006/relationships/hyperlink" Target="../../08%20Assets%20&amp;%20Insurance/Asset%20Register/Play%20Area%20Items/Pippin%20Play%20Area/Sign.jpg" TargetMode="External"/><Relationship Id="rId82" Type="http://schemas.openxmlformats.org/officeDocument/2006/relationships/hyperlink" Target="../../08%20Assets%20&amp;%20Insurance/Asset%20Register/Play%20Area%20Items/Russet%20Trailblazer%20Park/V%20Chain%20Bridge.jpg" TargetMode="External"/><Relationship Id="rId19" Type="http://schemas.openxmlformats.org/officeDocument/2006/relationships/hyperlink" Target="../../08%20Assets%20&amp;%20Insurance/Asset%20Register/Play%20Area%20Items/Discovery%20Outdoor%20Gym/Pull%20Down%20Challenger%20&amp;%20Chest%20Press.jpg" TargetMode="External"/><Relationship Id="rId14" Type="http://schemas.openxmlformats.org/officeDocument/2006/relationships/hyperlink" Target="../../08%20Assets%20&amp;%20Insurance/Asset%20Register/Play%20Area%20Items/Braeburn%20Play%20Area/Litter%20Bin.jpg" TargetMode="External"/><Relationship Id="rId30" Type="http://schemas.openxmlformats.org/officeDocument/2006/relationships/hyperlink" Target="../../08%20Assets%20&amp;%20Insurance/Asset%20Register/Play%20Area%20Items/Picnic%20Area/Activity%20Picnic%20Table%20-%20Ludo,Naughts&amp;Crosses,Chess%20-%20West.jpg" TargetMode="External"/><Relationship Id="rId35" Type="http://schemas.openxmlformats.org/officeDocument/2006/relationships/hyperlink" Target="../../08%20Assets%20&amp;%20Insurance/Asset%20Register/Play%20Area%20Items/Discovery%20Play%20Area/Spring%20Bike.jpg" TargetMode="External"/><Relationship Id="rId56" Type="http://schemas.openxmlformats.org/officeDocument/2006/relationships/hyperlink" Target="../../08%20Assets%20&amp;%20Insurance/Asset%20Register/Play%20Area%20Items/Pippin%20Play%20Area/Spring%20-%20Bike.jpg" TargetMode="External"/><Relationship Id="rId77" Type="http://schemas.openxmlformats.org/officeDocument/2006/relationships/hyperlink" Target="../../08%20Assets%20&amp;%20Insurance/Asset%20Register/Play%20Area%20Items/Russet%20Trailblazer%20Park/Spring%20Board.jpg" TargetMode="External"/><Relationship Id="rId100" Type="http://schemas.openxmlformats.org/officeDocument/2006/relationships/hyperlink" Target="../../08%20Assets%20&amp;%20Insurance/Playground%20Pictures/Russett/connecting%20gate.jpg" TargetMode="External"/><Relationship Id="rId8" Type="http://schemas.openxmlformats.org/officeDocument/2006/relationships/hyperlink" Target="../../08%20Assets%20&amp;%20Insurance/Asset%20Register/Play%20Area%20Items/Blenheim%20Play%20Area/Site%20in%20general%20Feb%202014.jpg" TargetMode="External"/><Relationship Id="rId51" Type="http://schemas.openxmlformats.org/officeDocument/2006/relationships/hyperlink" Target="../../08%20Assets%20&amp;%20Insurance/Asset%20Register/Play%20Area%20Items/Discovery%20Skate%20Park%20&amp;%20BMX%20Track/Sign.jpg" TargetMode="External"/><Relationship Id="rId72" Type="http://schemas.openxmlformats.org/officeDocument/2006/relationships/hyperlink" Target="../../08%20Assets%20&amp;%20Insurance/Asset%20Register/Play%20Area%20Items/Russet%20Play%20Area/Sign.jpg" TargetMode="External"/><Relationship Id="rId93" Type="http://schemas.openxmlformats.org/officeDocument/2006/relationships/hyperlink" Target="../../08%20Assets%20&amp;%20Insurance/Playground%20Pictures/Russett/connecting%20gate.jpg" TargetMode="External"/><Relationship Id="rId98" Type="http://schemas.openxmlformats.org/officeDocument/2006/relationships/hyperlink" Target="../../08%20Assets%20&amp;%20Insurance/Asset%20Register/Play%20Area%20Items/Braeburn%20Play%20Area/Play%20Area%20Surface.jpg" TargetMode="External"/><Relationship Id="rId3" Type="http://schemas.openxmlformats.org/officeDocument/2006/relationships/hyperlink" Target="../../08%20Assets%20&amp;%20Insurance/Asset%20Register/Play%20Area%20Items/Blenheim%20Play%20Area/Litter%20Bin.jpg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../../08%20Assets%20&amp;%20Insurance/Asset%20Register/Fletchers%20Field/Wall%20at%20Fletchers%20Field%20(Arundel%20Road%20Side).jpg" TargetMode="External"/><Relationship Id="rId21" Type="http://schemas.openxmlformats.org/officeDocument/2006/relationships/hyperlink" Target="../../08%20Assets%20&amp;%20Insurance/Asset%20Register/Fletchers%20Field/Wall%20along%20Rectory%20Lane.jpg" TargetMode="External"/><Relationship Id="rId42" Type="http://schemas.openxmlformats.org/officeDocument/2006/relationships/hyperlink" Target="../../08%20Assets%20&amp;%20Insurance/Asset%20Register/Mayflower/Deep%20Water%20Signs.jpg" TargetMode="External"/><Relationship Id="rId47" Type="http://schemas.openxmlformats.org/officeDocument/2006/relationships/hyperlink" Target="../../08%20Assets%20&amp;%20Insurance/Asset%20Register/St%20Nicolas%20Garden/Bench%20in%20St%20Nicks%20(5).jpg" TargetMode="External"/><Relationship Id="rId63" Type="http://schemas.openxmlformats.org/officeDocument/2006/relationships/hyperlink" Target="../../08%20Assets%20&amp;%20Insurance/Asset%20Register/Village%20Centre/Parish%20Office.jpg" TargetMode="External"/><Relationship Id="rId68" Type="http://schemas.openxmlformats.org/officeDocument/2006/relationships/hyperlink" Target="../../08%20Assets%20&amp;%20Insurance/Asset%20Register/Bramley%20Green/Bench%202%20-%20Community%20Centre%20Open%20Space.jpg" TargetMode="External"/><Relationship Id="rId84" Type="http://schemas.openxmlformats.org/officeDocument/2006/relationships/hyperlink" Target="../../08%20Assets%20&amp;%20Insurance/Asset%20Register/Mayflower/Mayflower%20Way.jpg" TargetMode="External"/><Relationship Id="rId89" Type="http://schemas.openxmlformats.org/officeDocument/2006/relationships/hyperlink" Target="../../08%20Assets%20&amp;%20Insurance/Asset%20Register/Mayflower/Mayflower%20Field.jpg" TargetMode="External"/><Relationship Id="rId16" Type="http://schemas.openxmlformats.org/officeDocument/2006/relationships/hyperlink" Target="../../08%20Assets%20&amp;%20Insurance/Asset%20Register/Fletchers%20Field/Dog%20Bin%20at%20Fletchers%20Field%20(North%20end).jpg" TargetMode="External"/><Relationship Id="rId11" Type="http://schemas.openxmlformats.org/officeDocument/2006/relationships/hyperlink" Target="../../08%20Assets%20&amp;%20Insurance/Asset%20Register/Village%20Centre/Honours%20Board%20(1).jpg" TargetMode="External"/><Relationship Id="rId32" Type="http://schemas.openxmlformats.org/officeDocument/2006/relationships/hyperlink" Target="../../08%20Assets%20&amp;%20Insurance/Asset%20Register/Bramley%20Green/Bramley%20Green%20Sign.jpg" TargetMode="External"/><Relationship Id="rId37" Type="http://schemas.openxmlformats.org/officeDocument/2006/relationships/hyperlink" Target="../../08%20Assets%20&amp;%20Insurance/Asset%20Register/Mayflower/Bollards.jpg" TargetMode="External"/><Relationship Id="rId53" Type="http://schemas.openxmlformats.org/officeDocument/2006/relationships/hyperlink" Target="../../08%20Assets%20&amp;%20Insurance/Asset%20Register/Water%20Lane/Flower%20Planter%20opp%20Water%20Lane.jpg" TargetMode="External"/><Relationship Id="rId58" Type="http://schemas.openxmlformats.org/officeDocument/2006/relationships/hyperlink" Target="../../08%20Assets%20&amp;%20Insurance/Asset%20Register/Items/Ride%20on%20Mower.jpg" TargetMode="External"/><Relationship Id="rId74" Type="http://schemas.openxmlformats.org/officeDocument/2006/relationships/hyperlink" Target="../../08%20Assets%20&amp;%20Insurance/Asset%20Register/Bramley%20Green/Litter%20Bin%202%20-%20Community%20Centre%20Open%20Space.jpg" TargetMode="External"/><Relationship Id="rId79" Type="http://schemas.openxmlformats.org/officeDocument/2006/relationships/hyperlink" Target="../../08%20Assets%20&amp;%20Insurance/Asset%20Register/Village%20Centre/Bank%20Opp%20Village%20Hall.jpg" TargetMode="External"/><Relationship Id="rId5" Type="http://schemas.openxmlformats.org/officeDocument/2006/relationships/hyperlink" Target="../../08%20Assets%20&amp;%20Insurance/Asset%20Register/Village%20Centre/Bench%20on%20Green%20(1).jpg" TargetMode="External"/><Relationship Id="rId90" Type="http://schemas.openxmlformats.org/officeDocument/2006/relationships/hyperlink" Target="../../08%20Assets%20&amp;%20Insurance/Asset%20Register/Bramley%20Green/Litter%20Bin%202%20-%20Community%20Centre%20Open%20Space.jpg" TargetMode="External"/><Relationship Id="rId95" Type="http://schemas.openxmlformats.org/officeDocument/2006/relationships/hyperlink" Target="../../08%20Assets%20&amp;%20Insurance/Asset%20Register/Mayflower/Mayflower%20Field.jpg" TargetMode="External"/><Relationship Id="rId22" Type="http://schemas.openxmlformats.org/officeDocument/2006/relationships/hyperlink" Target="../../../03%20Administration/Asset%20Register/Fletchers%20Field/Wall%20at%20Fletchers%20Field%20(Arundel%20Road%20Side).jpg" TargetMode="External"/><Relationship Id="rId27" Type="http://schemas.openxmlformats.org/officeDocument/2006/relationships/hyperlink" Target="../../08%20Assets%20&amp;%20Insurance/Asset%20Register/Fletchers%20Field/Wall%20at%20Fletchers%20Field%20(Arundel%20Road%20Side).jpg" TargetMode="External"/><Relationship Id="rId43" Type="http://schemas.openxmlformats.org/officeDocument/2006/relationships/hyperlink" Target="../../08%20Assets%20&amp;%20Insurance/Asset%20Register/Mayflower/Jubilee%20Sign.jpg" TargetMode="External"/><Relationship Id="rId48" Type="http://schemas.openxmlformats.org/officeDocument/2006/relationships/hyperlink" Target="../../08%20Assets%20&amp;%20Insurance/Asset%20Register/St%20Nicolas%20Garden/Dog%20and%20Litter%20Bin%20in%20St%20nicks.jpg" TargetMode="External"/><Relationship Id="rId64" Type="http://schemas.openxmlformats.org/officeDocument/2006/relationships/hyperlink" Target="../../08%20Assets%20&amp;%20Insurance/Asset%20Register/Bramley%20Green/Community%20Centre.jpg" TargetMode="External"/><Relationship Id="rId69" Type="http://schemas.openxmlformats.org/officeDocument/2006/relationships/hyperlink" Target="../../08%20Assets%20&amp;%20Insurance/Asset%20Register/Bramley%20Green/Bench%203%20-%20Community%20Centre%20Open%20Space.jpg" TargetMode="External"/><Relationship Id="rId80" Type="http://schemas.openxmlformats.org/officeDocument/2006/relationships/hyperlink" Target="../../08%20Assets%20&amp;%20Insurance/Asset%20Register/Water%20Lane/Water%20lane%20Gardens.jpg" TargetMode="External"/><Relationship Id="rId85" Type="http://schemas.openxmlformats.org/officeDocument/2006/relationships/hyperlink" Target="../../08%20Assets%20&amp;%20Insurance/Asset%20Register/Village%20Centre/Flower%20Planter%20on%20Rails%20by%20Butchers.jpg" TargetMode="External"/><Relationship Id="rId12" Type="http://schemas.openxmlformats.org/officeDocument/2006/relationships/hyperlink" Target="../../08%20Assets%20&amp;%20Insurance/Asset%20Register/Village%20Centre/Honours%20Board%20(2).jpg" TargetMode="External"/><Relationship Id="rId17" Type="http://schemas.openxmlformats.org/officeDocument/2006/relationships/hyperlink" Target="../../08%20Assets%20&amp;%20Insurance/Asset%20Register/Fletchers%20Field/Dog%20bin%20at%20Fletchers%20Field%20(South%20End).jpg" TargetMode="External"/><Relationship Id="rId25" Type="http://schemas.openxmlformats.org/officeDocument/2006/relationships/hyperlink" Target="Fletchers%20Field/Trio%20of%20Benches%20at%20Fletchers%20Field.jpg" TargetMode="External"/><Relationship Id="rId33" Type="http://schemas.openxmlformats.org/officeDocument/2006/relationships/hyperlink" Target="../../08%20Assets%20&amp;%20Insurance/Asset%20Register/Bramley%20Green/Obelisk%20at%20Oakwood%20Drive.jpg" TargetMode="External"/><Relationship Id="rId38" Type="http://schemas.openxmlformats.org/officeDocument/2006/relationships/hyperlink" Target="../../08%20Assets%20&amp;%20Insurance/Asset%20Register/Mayflower/Bollards.jpg" TargetMode="External"/><Relationship Id="rId46" Type="http://schemas.openxmlformats.org/officeDocument/2006/relationships/hyperlink" Target="../../08%20Assets%20&amp;%20Insurance/Asset%20Register/St%20Nicolas%20Garden/Bench%20in%20St%20Nicks%20(4).jpg" TargetMode="External"/><Relationship Id="rId59" Type="http://schemas.openxmlformats.org/officeDocument/2006/relationships/hyperlink" Target="../../08%20Assets%20&amp;%20Insurance/Asset%20Register/Items/Strimmer,%20Hedge%20Cutter%20and%20Blower.jpg" TargetMode="External"/><Relationship Id="rId67" Type="http://schemas.openxmlformats.org/officeDocument/2006/relationships/hyperlink" Target="../../08%20Assets%20&amp;%20Insurance/Asset%20Register/Bramley%20Green/Bench%201%20-%20Community%20Centre%20Open%20Space.jpg" TargetMode="External"/><Relationship Id="rId20" Type="http://schemas.openxmlformats.org/officeDocument/2006/relationships/hyperlink" Target="../../08%20Assets%20&amp;%20Insurance/Asset%20Register/Fletchers%20Field/Grit%20Bin%20at%20Fletchers%20Field.jpg" TargetMode="External"/><Relationship Id="rId41" Type="http://schemas.openxmlformats.org/officeDocument/2006/relationships/hyperlink" Target="../../08%20Assets%20&amp;%20Insurance/Asset%20Register/Mayflower/Deep%20Water%20Signs.jpg" TargetMode="External"/><Relationship Id="rId54" Type="http://schemas.openxmlformats.org/officeDocument/2006/relationships/hyperlink" Target="../../08%20Assets%20&amp;%20Insurance/Asset%20Register/Other%20Areas/Dog%20Bin%20in%20Bewley%20Road.jpg" TargetMode="External"/><Relationship Id="rId62" Type="http://schemas.openxmlformats.org/officeDocument/2006/relationships/hyperlink" Target="../../08%20Assets%20&amp;%20Insurance/Asset%20Register/Items/Van.jpg" TargetMode="External"/><Relationship Id="rId70" Type="http://schemas.openxmlformats.org/officeDocument/2006/relationships/hyperlink" Target="../../08%20Assets%20&amp;%20Insurance/Asset%20Register/Bramley%20Green/Bench%204%20-%20Community%20Centre%20Open%20Space.jpg" TargetMode="External"/><Relationship Id="rId75" Type="http://schemas.openxmlformats.org/officeDocument/2006/relationships/hyperlink" Target="../../08%20Assets%20&amp;%20Insurance/Asset%20Register/Arundel%20Road/Bench%20opp%20Palmer%20Road.jpg" TargetMode="External"/><Relationship Id="rId83" Type="http://schemas.openxmlformats.org/officeDocument/2006/relationships/hyperlink" Target="../../08%20Assets%20&amp;%20Insurance/Asset%20Register/Mayflower/Mayflower%20Field.jpg" TargetMode="External"/><Relationship Id="rId88" Type="http://schemas.openxmlformats.org/officeDocument/2006/relationships/hyperlink" Target="../../08%20Assets%20&amp;%20Insurance/Asset%20Register/St%20Nicolas%20Garden/Bench%20in%20St%20Nicks%20(3).jpg" TargetMode="External"/><Relationship Id="rId91" Type="http://schemas.openxmlformats.org/officeDocument/2006/relationships/hyperlink" Target="../../08%20Assets%20&amp;%20Insurance/Asset%20Register/Bramley%20Green/Litter%20Bin%202%20-%20Community%20Centre%20Open%20Space.jpg" TargetMode="External"/><Relationship Id="rId96" Type="http://schemas.openxmlformats.org/officeDocument/2006/relationships/hyperlink" Target="../../08%20Assets%20&amp;%20Insurance/Asset%20Register/Mayflower/Mayflower%20Field.jpg" TargetMode="External"/><Relationship Id="rId1" Type="http://schemas.openxmlformats.org/officeDocument/2006/relationships/hyperlink" Target="../../08%20Assets%20&amp;%20Insurance/Asset%20Register/Arundel%20Road/Bus%20Shelter%20in%20Arundel%20Road.jpg" TargetMode="External"/><Relationship Id="rId6" Type="http://schemas.openxmlformats.org/officeDocument/2006/relationships/hyperlink" Target="../../08%20Assets%20&amp;%20Insurance/Asset%20Register/Village%20Centre/Bench%20on%20Green%20(2).jpg" TargetMode="External"/><Relationship Id="rId15" Type="http://schemas.openxmlformats.org/officeDocument/2006/relationships/hyperlink" Target="../../08%20Assets%20&amp;%20Insurance/Asset%20Register/Village%20Centre/War%20Memorial.jpg" TargetMode="External"/><Relationship Id="rId23" Type="http://schemas.openxmlformats.org/officeDocument/2006/relationships/hyperlink" Target="Fletchers%20Field/Trio%20of%20Benches%20at%20Fletchers%20Field.jpg" TargetMode="External"/><Relationship Id="rId28" Type="http://schemas.openxmlformats.org/officeDocument/2006/relationships/hyperlink" Target="../../08%20Assets%20&amp;%20Insurance/Asset%20Register/Fletchers%20Field/Wall%20at%20Fletchers%20Field%20(Arundel%20Road%20Side).jpg" TargetMode="External"/><Relationship Id="rId36" Type="http://schemas.openxmlformats.org/officeDocument/2006/relationships/hyperlink" Target="../../08%20Assets%20&amp;%20Insurance/Asset%20Register/High%20Street%20-%20Roundstone%20Lane/Post%20Box%20at%20corner%20of%20High%20Street%20and%20Roundstone%20Lane.jpg" TargetMode="External"/><Relationship Id="rId49" Type="http://schemas.openxmlformats.org/officeDocument/2006/relationships/hyperlink" Target="../../08%20Assets%20&amp;%20Insurance/Asset%20Register/St%20Nicolas%20Garden/Dog%20Bin%20in%20St%20Nicks.jpg" TargetMode="External"/><Relationship Id="rId57" Type="http://schemas.openxmlformats.org/officeDocument/2006/relationships/hyperlink" Target="../../08%20Assets%20&amp;%20Insurance/Asset%20Register/Items/New%20Self%20propelled%20Mower.jpg" TargetMode="External"/><Relationship Id="rId10" Type="http://schemas.openxmlformats.org/officeDocument/2006/relationships/hyperlink" Target="../../08%20Assets%20&amp;%20Insurance/Asset%20Register/Village%20Centre/Grit%20Bin%20by%20Lamb.jpg" TargetMode="External"/><Relationship Id="rId31" Type="http://schemas.openxmlformats.org/officeDocument/2006/relationships/hyperlink" Target="../../08%20Assets%20&amp;%20Insurance/Asset%20Register/Bramley%20Green/Community%20Centre%20Noticeboard.jpg" TargetMode="External"/><Relationship Id="rId44" Type="http://schemas.openxmlformats.org/officeDocument/2006/relationships/hyperlink" Target="../../08%20Assets%20&amp;%20Insurance/Asset%20Register/St%20Nicolas%20Garden/Bench%20in%20St%20Nicks%20(1).jpg" TargetMode="External"/><Relationship Id="rId52" Type="http://schemas.openxmlformats.org/officeDocument/2006/relationships/hyperlink" Target="../../08%20Assets%20&amp;%20Insurance/Asset%20Register/Water%20Lane/Water%20Lane%20Garden%20Sign.jpg" TargetMode="External"/><Relationship Id="rId60" Type="http://schemas.openxmlformats.org/officeDocument/2006/relationships/hyperlink" Target="../../08%20Assets%20&amp;%20Insurance/Asset%20Register/Items/Strimmer,%20Hedge%20Cutter%20and%20Blower.jpg" TargetMode="External"/><Relationship Id="rId65" Type="http://schemas.openxmlformats.org/officeDocument/2006/relationships/hyperlink" Target="../../08%20Assets%20&amp;%20Insurance/Asset%20Register/Bramley%20Green/Community%20Centre%20Site.jpg" TargetMode="External"/><Relationship Id="rId73" Type="http://schemas.openxmlformats.org/officeDocument/2006/relationships/hyperlink" Target="../../08%20Assets%20&amp;%20Insurance/Asset%20Register/Bramley%20Green/Dog%20Bin%202%20-%20Community%20Centre%20Open%20Space.jpg" TargetMode="External"/><Relationship Id="rId78" Type="http://schemas.openxmlformats.org/officeDocument/2006/relationships/hyperlink" Target="../../08%20Assets%20&amp;%20Insurance/Asset%20Register/Palmer%20Road/Palmer%20Rec%20Pavilion.jpg" TargetMode="External"/><Relationship Id="rId81" Type="http://schemas.openxmlformats.org/officeDocument/2006/relationships/hyperlink" Target="../../08%20Assets%20&amp;%20Insurance/Asset%20Register/St%20Nicolas%20Garden/St%20Nicolas%20Garden.jpg" TargetMode="External"/><Relationship Id="rId86" Type="http://schemas.openxmlformats.org/officeDocument/2006/relationships/hyperlink" Target="../../08%20Assets%20&amp;%20Insurance/Asset%20Register/Village%20Centre/Flower%20Planter%20on%20Lamp%20Post.jpg" TargetMode="External"/><Relationship Id="rId94" Type="http://schemas.openxmlformats.org/officeDocument/2006/relationships/hyperlink" Target="../../08%20Assets%20&amp;%20Insurance/Asset%20Register/Bramley%20Green/Dog%20Bin%202%20-%20Community%20Centre%20Open%20Space.jpg" TargetMode="External"/><Relationship Id="rId99" Type="http://schemas.openxmlformats.org/officeDocument/2006/relationships/printerSettings" Target="../printerSettings/printerSettings3.bin"/><Relationship Id="rId101" Type="http://schemas.openxmlformats.org/officeDocument/2006/relationships/comments" Target="../comments2.xml"/><Relationship Id="rId4" Type="http://schemas.openxmlformats.org/officeDocument/2006/relationships/hyperlink" Target="Village%20Centre/Bench%20by%20Big%20Fry.jpg" TargetMode="External"/><Relationship Id="rId9" Type="http://schemas.openxmlformats.org/officeDocument/2006/relationships/hyperlink" Target="../../08%20Assets%20&amp;%20Insurance/Asset%20Register/Village%20Centre/Flower%20Planter%20on%20Rails%20by%20Butchers.jpg" TargetMode="External"/><Relationship Id="rId13" Type="http://schemas.openxmlformats.org/officeDocument/2006/relationships/hyperlink" Target="../../08%20Assets%20&amp;%20Insurance/Asset%20Register/Village%20Centre/Parish%20Office%20Sign.jpg" TargetMode="External"/><Relationship Id="rId18" Type="http://schemas.openxmlformats.org/officeDocument/2006/relationships/hyperlink" Target="Fletchers%20Field/Duo%20of%20benches%20on%20Fletchers%20Field.jpg" TargetMode="External"/><Relationship Id="rId39" Type="http://schemas.openxmlformats.org/officeDocument/2006/relationships/hyperlink" Target="../../08%20Assets%20&amp;%20Insurance/Asset%20Register/Mayflower/Bollards.jpg" TargetMode="External"/><Relationship Id="rId34" Type="http://schemas.openxmlformats.org/officeDocument/2006/relationships/hyperlink" Target="../../08%20Assets%20&amp;%20Insurance/Asset%20Register/High%20Street%20-%20Roundstone%20Lane/Dog%20Bin%20and%20Litter%20Bin%20at%20Footpath%20to%20Rugby%20Club.jpg" TargetMode="External"/><Relationship Id="rId50" Type="http://schemas.openxmlformats.org/officeDocument/2006/relationships/hyperlink" Target="../../08%20Assets%20&amp;%20Insurance/Asset%20Register/Water%20Lane/Bench%20at%20Water%20Lane%20(2).jpg" TargetMode="External"/><Relationship Id="rId55" Type="http://schemas.openxmlformats.org/officeDocument/2006/relationships/hyperlink" Target="../../08%20Assets%20&amp;%20Insurance/Asset%20Register/Items/Backpack%20Strimmer.jpg" TargetMode="External"/><Relationship Id="rId76" Type="http://schemas.openxmlformats.org/officeDocument/2006/relationships/hyperlink" Target="Arundel%20Road/Bench%20by%20Chantryfield.jpg" TargetMode="External"/><Relationship Id="rId97" Type="http://schemas.openxmlformats.org/officeDocument/2006/relationships/hyperlink" Target="../../08%20Assets%20&amp;%20Insurance/Asset%20Register/Palmer%20Road/Palmer%20Rec.jpg" TargetMode="External"/><Relationship Id="rId7" Type="http://schemas.openxmlformats.org/officeDocument/2006/relationships/hyperlink" Target="../../08%20Assets%20&amp;%20Insurance/Asset%20Register/Village%20Centre/Co-op%20Notice%20Board.jpg" TargetMode="External"/><Relationship Id="rId71" Type="http://schemas.openxmlformats.org/officeDocument/2006/relationships/hyperlink" Target="../../08%20Assets%20&amp;%20Insurance/Asset%20Register/Bramley%20Green/Bench%205%20-%20Community%20Centre%20Open%20Space.jpg" TargetMode="External"/><Relationship Id="rId92" Type="http://schemas.openxmlformats.org/officeDocument/2006/relationships/hyperlink" Target="../../08%20Assets%20&amp;%20Insurance/Asset%20Register/Bramley%20Green/Litter%20Bin%202%20-%20Community%20Centre%20Open%20Space.jpg" TargetMode="External"/><Relationship Id="rId2" Type="http://schemas.openxmlformats.org/officeDocument/2006/relationships/hyperlink" Target="../../08%20Assets%20&amp;%20Insurance/Asset%20Register/Arundel%20Road/Dog%20Bin%20by%20Arundel%20Road%20at%20Palmer%20Rec.jpg" TargetMode="External"/><Relationship Id="rId29" Type="http://schemas.openxmlformats.org/officeDocument/2006/relationships/hyperlink" Target="../../../03%20Administration/Asset%20Register/Fletchers%20Field/Part%20of%20Wall%20along%20Rectory%20Lane.jpg" TargetMode="External"/><Relationship Id="rId24" Type="http://schemas.openxmlformats.org/officeDocument/2006/relationships/hyperlink" Target="Fletchers%20Field/Trio%20of%20Benches%20at%20Fletchers%20Field.jpg" TargetMode="External"/><Relationship Id="rId40" Type="http://schemas.openxmlformats.org/officeDocument/2006/relationships/hyperlink" Target="../../08%20Assets%20&amp;%20Insurance/Asset%20Register/Mayflower/Boulders.jpg" TargetMode="External"/><Relationship Id="rId45" Type="http://schemas.openxmlformats.org/officeDocument/2006/relationships/hyperlink" Target="../../08%20Assets%20&amp;%20Insurance/Asset%20Register/St%20Nicolas%20Garden/Bench%20in%20St%20Nicks%20(2).jpg" TargetMode="External"/><Relationship Id="rId66" Type="http://schemas.openxmlformats.org/officeDocument/2006/relationships/hyperlink" Target="../../08%20Assets%20&amp;%20Insurance/Asset%20Register/Mayflower/Height%20Barrier.jpg" TargetMode="External"/><Relationship Id="rId87" Type="http://schemas.openxmlformats.org/officeDocument/2006/relationships/hyperlink" Target="../../08%20Assets%20&amp;%20Insurance/Asset%20Register/Mayflower/Boulders.jpg" TargetMode="External"/><Relationship Id="rId61" Type="http://schemas.openxmlformats.org/officeDocument/2006/relationships/hyperlink" Target="../../08%20Assets%20&amp;%20Insurance/Asset%20Register/Items/Strimmer,%20Hedge%20Cutter%20and%20Blower.jpg" TargetMode="External"/><Relationship Id="rId82" Type="http://schemas.openxmlformats.org/officeDocument/2006/relationships/hyperlink" Target="../../08%20Assets%20&amp;%20Insurance/Asset%20Register/Mayflower/Mayflower%20Park.jpg" TargetMode="External"/><Relationship Id="rId19" Type="http://schemas.openxmlformats.org/officeDocument/2006/relationships/hyperlink" Target="Fletchers%20Field/Duo%20of%20benches%20on%20Fletchers%20Field.jpg" TargetMode="External"/><Relationship Id="rId14" Type="http://schemas.openxmlformats.org/officeDocument/2006/relationships/hyperlink" Target="../../08%20Assets%20&amp;%20Insurance/Asset%20Register/Village%20Centre/Village%20Sign.jpg" TargetMode="External"/><Relationship Id="rId30" Type="http://schemas.openxmlformats.org/officeDocument/2006/relationships/hyperlink" Target="../../08%20Assets%20&amp;%20Insurance/Asset%20Register/Bramley%20Green/Bin%20Store%20-%20Community%20Centre%20Open%20Space.jpg" TargetMode="External"/><Relationship Id="rId35" Type="http://schemas.openxmlformats.org/officeDocument/2006/relationships/hyperlink" Target="../../08%20Assets%20&amp;%20Insurance/Asset%20Register/High%20Street%20-%20Roundstone%20Lane/Finger%20Post%20at%20corner%20of%20High%20Street%20and%20Roundstone%20Lane.jpg" TargetMode="External"/><Relationship Id="rId56" Type="http://schemas.openxmlformats.org/officeDocument/2006/relationships/hyperlink" Target="../../08%20Assets%20&amp;%20Insurance/Asset%20Register/Items/Gritter.jpg" TargetMode="External"/><Relationship Id="rId77" Type="http://schemas.openxmlformats.org/officeDocument/2006/relationships/hyperlink" Target="../../08%20Assets%20&amp;%20Insurance/Asset%20Register/Village%20Centre/Village%20Green.jpg" TargetMode="External"/><Relationship Id="rId100" Type="http://schemas.openxmlformats.org/officeDocument/2006/relationships/vmlDrawing" Target="../drawings/vmlDrawing2.vml"/><Relationship Id="rId8" Type="http://schemas.openxmlformats.org/officeDocument/2006/relationships/hyperlink" Target="../../08%20Assets%20&amp;%20Insurance/Asset%20Register/Village%20Centre/Cycle%20Rails%20in%20Village.jpg" TargetMode="External"/><Relationship Id="rId51" Type="http://schemas.openxmlformats.org/officeDocument/2006/relationships/hyperlink" Target="../../08%20Assets%20&amp;%20Insurance/Asset%20Register/Water%20Lane/Water%20Lane%20Bench%20(1).jpg" TargetMode="External"/><Relationship Id="rId72" Type="http://schemas.openxmlformats.org/officeDocument/2006/relationships/hyperlink" Target="../../08%20Assets%20&amp;%20Insurance/Asset%20Register/Bramley%20Green/Dog%20Bin%201-%20Community%20Centre%20Open%20Space.jpg" TargetMode="External"/><Relationship Id="rId93" Type="http://schemas.openxmlformats.org/officeDocument/2006/relationships/hyperlink" Target="../../08%20Assets%20&amp;%20Insurance/Asset%20Register/Bramley%20Green/Litter%20Bin%202%20-%20Community%20Centre%20Open%20Space.jpg" TargetMode="External"/><Relationship Id="rId98" Type="http://schemas.openxmlformats.org/officeDocument/2006/relationships/hyperlink" Target="../../08%20Assets%20&amp;%20Insurance/Asset%20Register/Palmer%20Road/Palmer%20Rec.jpg" TargetMode="External"/><Relationship Id="rId3" Type="http://schemas.openxmlformats.org/officeDocument/2006/relationships/hyperlink" Target="../../08%20Assets%20&amp;%20Insurance/Asset%20Register/Arundel%20Road/Dog%20Bin%20on%20Arundel%20Road%20by%20Arundel%20Road%20Garage.jpg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../../08%20Assets%20&amp;%20Insurance/Asset%20Register/Fletchers%20Field/Litter%20bin%20inside%20Play%20Area%20on%20Fletchers%20Field.jpg" TargetMode="External"/><Relationship Id="rId13" Type="http://schemas.openxmlformats.org/officeDocument/2006/relationships/hyperlink" Target="../../08%20Assets%20&amp;%20Insurance/Asset%20Register/Bramley%20Green/Litter%20Bin%202%20-%20Community%20Centre%20Open%20Space.jpg" TargetMode="External"/><Relationship Id="rId18" Type="http://schemas.openxmlformats.org/officeDocument/2006/relationships/hyperlink" Target="../../08%20Assets%20&amp;%20Insurance/Asset%20Register/Bramley%20Green/Litter%20Bin%202%20-%20Community%20Centre%20Open%20Space.jpg" TargetMode="External"/><Relationship Id="rId26" Type="http://schemas.openxmlformats.org/officeDocument/2006/relationships/hyperlink" Target="../../08%20Assets%20&amp;%20Insurance/Asset%20Register/High%20Street%20-%20Roundstone%20Lane/Dog%20Bin%20and%20Litter%20Bin%20at%20Footpath%20to%20Rugby%20Club.jpg" TargetMode="External"/><Relationship Id="rId3" Type="http://schemas.openxmlformats.org/officeDocument/2006/relationships/hyperlink" Target="../../08%20Assets%20&amp;%20Insurance/Asset%20Register/Village%20Centre/Litter%20Bin%20by%20Church.jpg" TargetMode="External"/><Relationship Id="rId21" Type="http://schemas.openxmlformats.org/officeDocument/2006/relationships/hyperlink" Target="../../08%20Assets%20&amp;%20Insurance/Asset%20Register/Bramley%20Green/Litter%20Bin%202%20-%20Community%20Centre%20Open%20Space.jpg" TargetMode="External"/><Relationship Id="rId7" Type="http://schemas.openxmlformats.org/officeDocument/2006/relationships/hyperlink" Target="../../08%20Assets%20&amp;%20Insurance/Asset%20Register/Fletchers%20Field/Litter%20Bin%20in%20Fletchers%20Field%20(North%20end).jpg" TargetMode="External"/><Relationship Id="rId12" Type="http://schemas.openxmlformats.org/officeDocument/2006/relationships/hyperlink" Target="../../08%20Assets%20&amp;%20Insurance/Asset%20Register/Bramley%20Green/Litter%20Bin%201%20-%20Community%20Centre%20Open%20Space.jpg" TargetMode="External"/><Relationship Id="rId17" Type="http://schemas.openxmlformats.org/officeDocument/2006/relationships/hyperlink" Target="../../08%20Assets%20&amp;%20Insurance/Asset%20Register/Other%20Areas/Litter%20Bin%20in%20Lamb%20Twitten.jpg" TargetMode="External"/><Relationship Id="rId25" Type="http://schemas.openxmlformats.org/officeDocument/2006/relationships/hyperlink" Target="../../08%20Assets%20&amp;%20Insurance/Asset%20Register/Fletchers%20Field/Dog%20bin%20at%20Fletchers%20Field%20(South%20End).jpg" TargetMode="External"/><Relationship Id="rId2" Type="http://schemas.openxmlformats.org/officeDocument/2006/relationships/hyperlink" Target="../../08%20Assets%20&amp;%20Insurance/Asset%20Register/Village%20Centre/Litter%20bin%20by%20Butchers.jpg" TargetMode="External"/><Relationship Id="rId16" Type="http://schemas.openxmlformats.org/officeDocument/2006/relationships/hyperlink" Target="../../08%20Assets%20&amp;%20Insurance/Asset%20Register/High%20Street%20-%20Roundstone%20Lane/Dog%20Bin%20and%20Litter%20Bin%20at%20Footpath%20to%20Rugby%20Club.jpg" TargetMode="External"/><Relationship Id="rId20" Type="http://schemas.openxmlformats.org/officeDocument/2006/relationships/hyperlink" Target="../../08%20Assets%20&amp;%20Insurance/Asset%20Register/Bramley%20Green/Litter%20Bin%202%20-%20Community%20Centre%20Open%20Space.jpg" TargetMode="External"/><Relationship Id="rId29" Type="http://schemas.openxmlformats.org/officeDocument/2006/relationships/hyperlink" Target="../../08%20Assets%20&amp;%20Insurance/Asset%20Register/Other%20Areas/Dog%20Bin%20in%20Bewley%20Road.jpg" TargetMode="External"/><Relationship Id="rId1" Type="http://schemas.openxmlformats.org/officeDocument/2006/relationships/hyperlink" Target="../../08%20Assets%20&amp;%20Insurance/Asset%20Register/Arundel%20Road/Litter%20Bin%20opp%20Palmer%20Road.jpg" TargetMode="External"/><Relationship Id="rId6" Type="http://schemas.openxmlformats.org/officeDocument/2006/relationships/hyperlink" Target="../../08%20Assets%20&amp;%20Insurance/Asset%20Register/Village%20Centre/Litter%20bin%20on%20Green%20(2).jpg" TargetMode="External"/><Relationship Id="rId11" Type="http://schemas.openxmlformats.org/officeDocument/2006/relationships/hyperlink" Target="../../08%20Assets%20&amp;%20Insurance/Asset%20Register/Other%20Areas/Litter%20Bin%20at%20Cumberland.jpg" TargetMode="External"/><Relationship Id="rId24" Type="http://schemas.openxmlformats.org/officeDocument/2006/relationships/hyperlink" Target="../../08%20Assets%20&amp;%20Insurance/Asset%20Register/Fletchers%20Field/Dog%20Bin%20at%20Fletchers%20Field%20(North%20end).jpg" TargetMode="External"/><Relationship Id="rId32" Type="http://schemas.openxmlformats.org/officeDocument/2006/relationships/hyperlink" Target="../../08%20Assets%20&amp;%20Insurance/Asset%20Register/Bramley%20Green/Dog%20Bin%202%20-%20Community%20Centre%20Open%20Space.jpg" TargetMode="External"/><Relationship Id="rId5" Type="http://schemas.openxmlformats.org/officeDocument/2006/relationships/hyperlink" Target="../../08%20Assets%20&amp;%20Insurance/Asset%20Register/Village%20Centre/Litter%20Bin%20on%20Green%20(1).jpg" TargetMode="External"/><Relationship Id="rId15" Type="http://schemas.openxmlformats.org/officeDocument/2006/relationships/hyperlink" Target="../../08%20Assets%20&amp;%20Insurance/Asset%20Register/Village%20Centre/Litter%20Bin%20by%20Big%20Fry.jpg" TargetMode="External"/><Relationship Id="rId23" Type="http://schemas.openxmlformats.org/officeDocument/2006/relationships/hyperlink" Target="../../08%20Assets%20&amp;%20Insurance/Asset%20Register/Arundel%20Road/Dog%20Bin%20on%20Arundel%20Road%20by%20Arundel%20Road%20Garage.jpg" TargetMode="External"/><Relationship Id="rId28" Type="http://schemas.openxmlformats.org/officeDocument/2006/relationships/hyperlink" Target="../../08%20Assets%20&amp;%20Insurance/Asset%20Register/St%20Nicolas%20Garden/Dog%20Bin%20in%20St%20Nicks.jpg" TargetMode="External"/><Relationship Id="rId10" Type="http://schemas.openxmlformats.org/officeDocument/2006/relationships/hyperlink" Target="../../08%20Assets%20&amp;%20Insurance/Asset%20Register/St%20Nicolas%20Garden/Large%20Litter%20Bin%20in%20St%20Nicks.jpg" TargetMode="External"/><Relationship Id="rId19" Type="http://schemas.openxmlformats.org/officeDocument/2006/relationships/hyperlink" Target="../../08%20Assets%20&amp;%20Insurance/Asset%20Register/Bramley%20Green/Litter%20Bin%202%20-%20Community%20Centre%20Open%20Space.jpg" TargetMode="External"/><Relationship Id="rId31" Type="http://schemas.openxmlformats.org/officeDocument/2006/relationships/hyperlink" Target="../../08%20Assets%20&amp;%20Insurance/Asset%20Register/Bramley%20Green/Dog%20Bin%202%20-%20Community%20Centre%20Open%20Space.jpg" TargetMode="External"/><Relationship Id="rId4" Type="http://schemas.openxmlformats.org/officeDocument/2006/relationships/hyperlink" Target="../../08%20Assets%20&amp;%20Insurance/Asset%20Register/Village%20Centre/Litter%20Bin%20by%20Woodies.jpg" TargetMode="External"/><Relationship Id="rId9" Type="http://schemas.openxmlformats.org/officeDocument/2006/relationships/hyperlink" Target="../../08%20Assets%20&amp;%20Insurance/Asset%20Register/St%20Nicolas%20Garden/Dog%20and%20Litter%20Bin%20in%20St%20nicks.jpg" TargetMode="External"/><Relationship Id="rId14" Type="http://schemas.openxmlformats.org/officeDocument/2006/relationships/hyperlink" Target="../../08%20Assets%20&amp;%20Insurance/Asset%20Register/Arundel%20Road/Litter%20Bin%20in%20Twitten%20from%20Arundel%20Road%20to%20Bewley%20Road.jpg" TargetMode="External"/><Relationship Id="rId22" Type="http://schemas.openxmlformats.org/officeDocument/2006/relationships/hyperlink" Target="../../08%20Assets%20&amp;%20Insurance/Asset%20Register/Arundel%20Road/Dog%20Bin%20by%20Arundel%20Road%20at%20Palmer%20Rec.jpg" TargetMode="External"/><Relationship Id="rId27" Type="http://schemas.openxmlformats.org/officeDocument/2006/relationships/hyperlink" Target="../../08%20Assets%20&amp;%20Insurance/Asset%20Register/St%20Nicolas%20Garden/Dog%20and%20Litter%20Bin%20in%20St%20nicks.jpg" TargetMode="External"/><Relationship Id="rId30" Type="http://schemas.openxmlformats.org/officeDocument/2006/relationships/hyperlink" Target="../../08%20Assets%20&amp;%20Insurance/Asset%20Register/Bramley%20Green/Dog%20Bin%201-%20Community%20Centre%20Open%20Space.jp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A231"/>
  <sheetViews>
    <sheetView topLeftCell="C1" workbookViewId="0">
      <pane xSplit="1" topLeftCell="D1" activePane="topRight" state="frozen"/>
      <selection activeCell="C10" sqref="C10"/>
      <selection pane="topRight" activeCell="C23" sqref="C23"/>
    </sheetView>
  </sheetViews>
  <sheetFormatPr defaultRowHeight="15" x14ac:dyDescent="0.25"/>
  <cols>
    <col min="2" max="2" width="9.140625" style="8"/>
    <col min="3" max="3" width="27.7109375" bestFit="1" customWidth="1"/>
    <col min="4" max="4" width="19.140625" bestFit="1" customWidth="1"/>
    <col min="6" max="6" width="20.42578125" customWidth="1"/>
    <col min="7" max="7" width="10.42578125" bestFit="1" customWidth="1"/>
    <col min="8" max="8" width="11.5703125" customWidth="1"/>
    <col min="9" max="9" width="10.7109375" customWidth="1"/>
    <col min="10" max="10" width="3.7109375" style="1" customWidth="1"/>
    <col min="11" max="11" width="37.7109375" bestFit="1" customWidth="1"/>
    <col min="12" max="12" width="22.5703125" customWidth="1"/>
    <col min="13" max="13" width="10.140625" customWidth="1"/>
    <col min="14" max="14" width="3.7109375" style="1" customWidth="1"/>
    <col min="15" max="15" width="10.85546875" customWidth="1"/>
    <col min="16" max="17" width="9.140625" customWidth="1"/>
    <col min="18" max="18" width="11.5703125" customWidth="1"/>
    <col min="19" max="19" width="12.28515625" bestFit="1" customWidth="1"/>
    <col min="20" max="20" width="13" bestFit="1" customWidth="1"/>
    <col min="21" max="21" width="18.7109375" bestFit="1" customWidth="1"/>
    <col min="22" max="22" width="13" customWidth="1"/>
    <col min="23" max="23" width="14.85546875" customWidth="1"/>
    <col min="24" max="24" width="11.42578125" bestFit="1" customWidth="1"/>
    <col min="25" max="25" width="9.5703125" bestFit="1" customWidth="1"/>
    <col min="26" max="26" width="11.5703125" bestFit="1" customWidth="1"/>
    <col min="27" max="27" width="13.28515625" bestFit="1" customWidth="1"/>
    <col min="259" max="259" width="27.7109375" bestFit="1" customWidth="1"/>
    <col min="260" max="260" width="19.140625" bestFit="1" customWidth="1"/>
    <col min="262" max="262" width="20.42578125" customWidth="1"/>
    <col min="263" max="263" width="10.42578125" bestFit="1" customWidth="1"/>
    <col min="264" max="264" width="9.140625" customWidth="1"/>
    <col min="265" max="265" width="10.7109375" customWidth="1"/>
    <col min="266" max="266" width="3.7109375" customWidth="1"/>
    <col min="267" max="267" width="23.28515625" customWidth="1"/>
    <col min="268" max="268" width="22.5703125" customWidth="1"/>
    <col min="269" max="269" width="10.140625" customWidth="1"/>
    <col min="270" max="270" width="3.7109375" customWidth="1"/>
    <col min="271" max="271" width="10.85546875" customWidth="1"/>
    <col min="272" max="273" width="9.140625" customWidth="1"/>
    <col min="274" max="274" width="11.5703125" customWidth="1"/>
    <col min="275" max="275" width="12.28515625" bestFit="1" customWidth="1"/>
    <col min="276" max="276" width="13" bestFit="1" customWidth="1"/>
    <col min="277" max="277" width="18.7109375" bestFit="1" customWidth="1"/>
    <col min="278" max="278" width="13" customWidth="1"/>
    <col min="279" max="279" width="10.28515625" customWidth="1"/>
    <col min="280" max="280" width="11.42578125" bestFit="1" customWidth="1"/>
    <col min="515" max="515" width="27.7109375" bestFit="1" customWidth="1"/>
    <col min="516" max="516" width="19.140625" bestFit="1" customWidth="1"/>
    <col min="518" max="518" width="20.42578125" customWidth="1"/>
    <col min="519" max="519" width="10.42578125" bestFit="1" customWidth="1"/>
    <col min="520" max="520" width="9.140625" customWidth="1"/>
    <col min="521" max="521" width="10.7109375" customWidth="1"/>
    <col min="522" max="522" width="3.7109375" customWidth="1"/>
    <col min="523" max="523" width="23.28515625" customWidth="1"/>
    <col min="524" max="524" width="22.5703125" customWidth="1"/>
    <col min="525" max="525" width="10.140625" customWidth="1"/>
    <col min="526" max="526" width="3.7109375" customWidth="1"/>
    <col min="527" max="527" width="10.85546875" customWidth="1"/>
    <col min="528" max="529" width="9.140625" customWidth="1"/>
    <col min="530" max="530" width="11.5703125" customWidth="1"/>
    <col min="531" max="531" width="12.28515625" bestFit="1" customWidth="1"/>
    <col min="532" max="532" width="13" bestFit="1" customWidth="1"/>
    <col min="533" max="533" width="18.7109375" bestFit="1" customWidth="1"/>
    <col min="534" max="534" width="13" customWidth="1"/>
    <col min="535" max="535" width="10.28515625" customWidth="1"/>
    <col min="536" max="536" width="11.42578125" bestFit="1" customWidth="1"/>
    <col min="771" max="771" width="27.7109375" bestFit="1" customWidth="1"/>
    <col min="772" max="772" width="19.140625" bestFit="1" customWidth="1"/>
    <col min="774" max="774" width="20.42578125" customWidth="1"/>
    <col min="775" max="775" width="10.42578125" bestFit="1" customWidth="1"/>
    <col min="776" max="776" width="9.140625" customWidth="1"/>
    <col min="777" max="777" width="10.7109375" customWidth="1"/>
    <col min="778" max="778" width="3.7109375" customWidth="1"/>
    <col min="779" max="779" width="23.28515625" customWidth="1"/>
    <col min="780" max="780" width="22.5703125" customWidth="1"/>
    <col min="781" max="781" width="10.140625" customWidth="1"/>
    <col min="782" max="782" width="3.7109375" customWidth="1"/>
    <col min="783" max="783" width="10.85546875" customWidth="1"/>
    <col min="784" max="785" width="9.140625" customWidth="1"/>
    <col min="786" max="786" width="11.5703125" customWidth="1"/>
    <col min="787" max="787" width="12.28515625" bestFit="1" customWidth="1"/>
    <col min="788" max="788" width="13" bestFit="1" customWidth="1"/>
    <col min="789" max="789" width="18.7109375" bestFit="1" customWidth="1"/>
    <col min="790" max="790" width="13" customWidth="1"/>
    <col min="791" max="791" width="10.28515625" customWidth="1"/>
    <col min="792" max="792" width="11.42578125" bestFit="1" customWidth="1"/>
    <col min="1027" max="1027" width="27.7109375" bestFit="1" customWidth="1"/>
    <col min="1028" max="1028" width="19.140625" bestFit="1" customWidth="1"/>
    <col min="1030" max="1030" width="20.42578125" customWidth="1"/>
    <col min="1031" max="1031" width="10.42578125" bestFit="1" customWidth="1"/>
    <col min="1032" max="1032" width="9.140625" customWidth="1"/>
    <col min="1033" max="1033" width="10.7109375" customWidth="1"/>
    <col min="1034" max="1034" width="3.7109375" customWidth="1"/>
    <col min="1035" max="1035" width="23.28515625" customWidth="1"/>
    <col min="1036" max="1036" width="22.5703125" customWidth="1"/>
    <col min="1037" max="1037" width="10.140625" customWidth="1"/>
    <col min="1038" max="1038" width="3.7109375" customWidth="1"/>
    <col min="1039" max="1039" width="10.85546875" customWidth="1"/>
    <col min="1040" max="1041" width="9.140625" customWidth="1"/>
    <col min="1042" max="1042" width="11.5703125" customWidth="1"/>
    <col min="1043" max="1043" width="12.28515625" bestFit="1" customWidth="1"/>
    <col min="1044" max="1044" width="13" bestFit="1" customWidth="1"/>
    <col min="1045" max="1045" width="18.7109375" bestFit="1" customWidth="1"/>
    <col min="1046" max="1046" width="13" customWidth="1"/>
    <col min="1047" max="1047" width="10.28515625" customWidth="1"/>
    <col min="1048" max="1048" width="11.42578125" bestFit="1" customWidth="1"/>
    <col min="1283" max="1283" width="27.7109375" bestFit="1" customWidth="1"/>
    <col min="1284" max="1284" width="19.140625" bestFit="1" customWidth="1"/>
    <col min="1286" max="1286" width="20.42578125" customWidth="1"/>
    <col min="1287" max="1287" width="10.42578125" bestFit="1" customWidth="1"/>
    <col min="1288" max="1288" width="9.140625" customWidth="1"/>
    <col min="1289" max="1289" width="10.7109375" customWidth="1"/>
    <col min="1290" max="1290" width="3.7109375" customWidth="1"/>
    <col min="1291" max="1291" width="23.28515625" customWidth="1"/>
    <col min="1292" max="1292" width="22.5703125" customWidth="1"/>
    <col min="1293" max="1293" width="10.140625" customWidth="1"/>
    <col min="1294" max="1294" width="3.7109375" customWidth="1"/>
    <col min="1295" max="1295" width="10.85546875" customWidth="1"/>
    <col min="1296" max="1297" width="9.140625" customWidth="1"/>
    <col min="1298" max="1298" width="11.5703125" customWidth="1"/>
    <col min="1299" max="1299" width="12.28515625" bestFit="1" customWidth="1"/>
    <col min="1300" max="1300" width="13" bestFit="1" customWidth="1"/>
    <col min="1301" max="1301" width="18.7109375" bestFit="1" customWidth="1"/>
    <col min="1302" max="1302" width="13" customWidth="1"/>
    <col min="1303" max="1303" width="10.28515625" customWidth="1"/>
    <col min="1304" max="1304" width="11.42578125" bestFit="1" customWidth="1"/>
    <col min="1539" max="1539" width="27.7109375" bestFit="1" customWidth="1"/>
    <col min="1540" max="1540" width="19.140625" bestFit="1" customWidth="1"/>
    <col min="1542" max="1542" width="20.42578125" customWidth="1"/>
    <col min="1543" max="1543" width="10.42578125" bestFit="1" customWidth="1"/>
    <col min="1544" max="1544" width="9.140625" customWidth="1"/>
    <col min="1545" max="1545" width="10.7109375" customWidth="1"/>
    <col min="1546" max="1546" width="3.7109375" customWidth="1"/>
    <col min="1547" max="1547" width="23.28515625" customWidth="1"/>
    <col min="1548" max="1548" width="22.5703125" customWidth="1"/>
    <col min="1549" max="1549" width="10.140625" customWidth="1"/>
    <col min="1550" max="1550" width="3.7109375" customWidth="1"/>
    <col min="1551" max="1551" width="10.85546875" customWidth="1"/>
    <col min="1552" max="1553" width="9.140625" customWidth="1"/>
    <col min="1554" max="1554" width="11.5703125" customWidth="1"/>
    <col min="1555" max="1555" width="12.28515625" bestFit="1" customWidth="1"/>
    <col min="1556" max="1556" width="13" bestFit="1" customWidth="1"/>
    <col min="1557" max="1557" width="18.7109375" bestFit="1" customWidth="1"/>
    <col min="1558" max="1558" width="13" customWidth="1"/>
    <col min="1559" max="1559" width="10.28515625" customWidth="1"/>
    <col min="1560" max="1560" width="11.42578125" bestFit="1" customWidth="1"/>
    <col min="1795" max="1795" width="27.7109375" bestFit="1" customWidth="1"/>
    <col min="1796" max="1796" width="19.140625" bestFit="1" customWidth="1"/>
    <col min="1798" max="1798" width="20.42578125" customWidth="1"/>
    <col min="1799" max="1799" width="10.42578125" bestFit="1" customWidth="1"/>
    <col min="1800" max="1800" width="9.140625" customWidth="1"/>
    <col min="1801" max="1801" width="10.7109375" customWidth="1"/>
    <col min="1802" max="1802" width="3.7109375" customWidth="1"/>
    <col min="1803" max="1803" width="23.28515625" customWidth="1"/>
    <col min="1804" max="1804" width="22.5703125" customWidth="1"/>
    <col min="1805" max="1805" width="10.140625" customWidth="1"/>
    <col min="1806" max="1806" width="3.7109375" customWidth="1"/>
    <col min="1807" max="1807" width="10.85546875" customWidth="1"/>
    <col min="1808" max="1809" width="9.140625" customWidth="1"/>
    <col min="1810" max="1810" width="11.5703125" customWidth="1"/>
    <col min="1811" max="1811" width="12.28515625" bestFit="1" customWidth="1"/>
    <col min="1812" max="1812" width="13" bestFit="1" customWidth="1"/>
    <col min="1813" max="1813" width="18.7109375" bestFit="1" customWidth="1"/>
    <col min="1814" max="1814" width="13" customWidth="1"/>
    <col min="1815" max="1815" width="10.28515625" customWidth="1"/>
    <col min="1816" max="1816" width="11.42578125" bestFit="1" customWidth="1"/>
    <col min="2051" max="2051" width="27.7109375" bestFit="1" customWidth="1"/>
    <col min="2052" max="2052" width="19.140625" bestFit="1" customWidth="1"/>
    <col min="2054" max="2054" width="20.42578125" customWidth="1"/>
    <col min="2055" max="2055" width="10.42578125" bestFit="1" customWidth="1"/>
    <col min="2056" max="2056" width="9.140625" customWidth="1"/>
    <col min="2057" max="2057" width="10.7109375" customWidth="1"/>
    <col min="2058" max="2058" width="3.7109375" customWidth="1"/>
    <col min="2059" max="2059" width="23.28515625" customWidth="1"/>
    <col min="2060" max="2060" width="22.5703125" customWidth="1"/>
    <col min="2061" max="2061" width="10.140625" customWidth="1"/>
    <col min="2062" max="2062" width="3.7109375" customWidth="1"/>
    <col min="2063" max="2063" width="10.85546875" customWidth="1"/>
    <col min="2064" max="2065" width="9.140625" customWidth="1"/>
    <col min="2066" max="2066" width="11.5703125" customWidth="1"/>
    <col min="2067" max="2067" width="12.28515625" bestFit="1" customWidth="1"/>
    <col min="2068" max="2068" width="13" bestFit="1" customWidth="1"/>
    <col min="2069" max="2069" width="18.7109375" bestFit="1" customWidth="1"/>
    <col min="2070" max="2070" width="13" customWidth="1"/>
    <col min="2071" max="2071" width="10.28515625" customWidth="1"/>
    <col min="2072" max="2072" width="11.42578125" bestFit="1" customWidth="1"/>
    <col min="2307" max="2307" width="27.7109375" bestFit="1" customWidth="1"/>
    <col min="2308" max="2308" width="19.140625" bestFit="1" customWidth="1"/>
    <col min="2310" max="2310" width="20.42578125" customWidth="1"/>
    <col min="2311" max="2311" width="10.42578125" bestFit="1" customWidth="1"/>
    <col min="2312" max="2312" width="9.140625" customWidth="1"/>
    <col min="2313" max="2313" width="10.7109375" customWidth="1"/>
    <col min="2314" max="2314" width="3.7109375" customWidth="1"/>
    <col min="2315" max="2315" width="23.28515625" customWidth="1"/>
    <col min="2316" max="2316" width="22.5703125" customWidth="1"/>
    <col min="2317" max="2317" width="10.140625" customWidth="1"/>
    <col min="2318" max="2318" width="3.7109375" customWidth="1"/>
    <col min="2319" max="2319" width="10.85546875" customWidth="1"/>
    <col min="2320" max="2321" width="9.140625" customWidth="1"/>
    <col min="2322" max="2322" width="11.5703125" customWidth="1"/>
    <col min="2323" max="2323" width="12.28515625" bestFit="1" customWidth="1"/>
    <col min="2324" max="2324" width="13" bestFit="1" customWidth="1"/>
    <col min="2325" max="2325" width="18.7109375" bestFit="1" customWidth="1"/>
    <col min="2326" max="2326" width="13" customWidth="1"/>
    <col min="2327" max="2327" width="10.28515625" customWidth="1"/>
    <col min="2328" max="2328" width="11.42578125" bestFit="1" customWidth="1"/>
    <col min="2563" max="2563" width="27.7109375" bestFit="1" customWidth="1"/>
    <col min="2564" max="2564" width="19.140625" bestFit="1" customWidth="1"/>
    <col min="2566" max="2566" width="20.42578125" customWidth="1"/>
    <col min="2567" max="2567" width="10.42578125" bestFit="1" customWidth="1"/>
    <col min="2568" max="2568" width="9.140625" customWidth="1"/>
    <col min="2569" max="2569" width="10.7109375" customWidth="1"/>
    <col min="2570" max="2570" width="3.7109375" customWidth="1"/>
    <col min="2571" max="2571" width="23.28515625" customWidth="1"/>
    <col min="2572" max="2572" width="22.5703125" customWidth="1"/>
    <col min="2573" max="2573" width="10.140625" customWidth="1"/>
    <col min="2574" max="2574" width="3.7109375" customWidth="1"/>
    <col min="2575" max="2575" width="10.85546875" customWidth="1"/>
    <col min="2576" max="2577" width="9.140625" customWidth="1"/>
    <col min="2578" max="2578" width="11.5703125" customWidth="1"/>
    <col min="2579" max="2579" width="12.28515625" bestFit="1" customWidth="1"/>
    <col min="2580" max="2580" width="13" bestFit="1" customWidth="1"/>
    <col min="2581" max="2581" width="18.7109375" bestFit="1" customWidth="1"/>
    <col min="2582" max="2582" width="13" customWidth="1"/>
    <col min="2583" max="2583" width="10.28515625" customWidth="1"/>
    <col min="2584" max="2584" width="11.42578125" bestFit="1" customWidth="1"/>
    <col min="2819" max="2819" width="27.7109375" bestFit="1" customWidth="1"/>
    <col min="2820" max="2820" width="19.140625" bestFit="1" customWidth="1"/>
    <col min="2822" max="2822" width="20.42578125" customWidth="1"/>
    <col min="2823" max="2823" width="10.42578125" bestFit="1" customWidth="1"/>
    <col min="2824" max="2824" width="9.140625" customWidth="1"/>
    <col min="2825" max="2825" width="10.7109375" customWidth="1"/>
    <col min="2826" max="2826" width="3.7109375" customWidth="1"/>
    <col min="2827" max="2827" width="23.28515625" customWidth="1"/>
    <col min="2828" max="2828" width="22.5703125" customWidth="1"/>
    <col min="2829" max="2829" width="10.140625" customWidth="1"/>
    <col min="2830" max="2830" width="3.7109375" customWidth="1"/>
    <col min="2831" max="2831" width="10.85546875" customWidth="1"/>
    <col min="2832" max="2833" width="9.140625" customWidth="1"/>
    <col min="2834" max="2834" width="11.5703125" customWidth="1"/>
    <col min="2835" max="2835" width="12.28515625" bestFit="1" customWidth="1"/>
    <col min="2836" max="2836" width="13" bestFit="1" customWidth="1"/>
    <col min="2837" max="2837" width="18.7109375" bestFit="1" customWidth="1"/>
    <col min="2838" max="2838" width="13" customWidth="1"/>
    <col min="2839" max="2839" width="10.28515625" customWidth="1"/>
    <col min="2840" max="2840" width="11.42578125" bestFit="1" customWidth="1"/>
    <col min="3075" max="3075" width="27.7109375" bestFit="1" customWidth="1"/>
    <col min="3076" max="3076" width="19.140625" bestFit="1" customWidth="1"/>
    <col min="3078" max="3078" width="20.42578125" customWidth="1"/>
    <col min="3079" max="3079" width="10.42578125" bestFit="1" customWidth="1"/>
    <col min="3080" max="3080" width="9.140625" customWidth="1"/>
    <col min="3081" max="3081" width="10.7109375" customWidth="1"/>
    <col min="3082" max="3082" width="3.7109375" customWidth="1"/>
    <col min="3083" max="3083" width="23.28515625" customWidth="1"/>
    <col min="3084" max="3084" width="22.5703125" customWidth="1"/>
    <col min="3085" max="3085" width="10.140625" customWidth="1"/>
    <col min="3086" max="3086" width="3.7109375" customWidth="1"/>
    <col min="3087" max="3087" width="10.85546875" customWidth="1"/>
    <col min="3088" max="3089" width="9.140625" customWidth="1"/>
    <col min="3090" max="3090" width="11.5703125" customWidth="1"/>
    <col min="3091" max="3091" width="12.28515625" bestFit="1" customWidth="1"/>
    <col min="3092" max="3092" width="13" bestFit="1" customWidth="1"/>
    <col min="3093" max="3093" width="18.7109375" bestFit="1" customWidth="1"/>
    <col min="3094" max="3094" width="13" customWidth="1"/>
    <col min="3095" max="3095" width="10.28515625" customWidth="1"/>
    <col min="3096" max="3096" width="11.42578125" bestFit="1" customWidth="1"/>
    <col min="3331" max="3331" width="27.7109375" bestFit="1" customWidth="1"/>
    <col min="3332" max="3332" width="19.140625" bestFit="1" customWidth="1"/>
    <col min="3334" max="3334" width="20.42578125" customWidth="1"/>
    <col min="3335" max="3335" width="10.42578125" bestFit="1" customWidth="1"/>
    <col min="3336" max="3336" width="9.140625" customWidth="1"/>
    <col min="3337" max="3337" width="10.7109375" customWidth="1"/>
    <col min="3338" max="3338" width="3.7109375" customWidth="1"/>
    <col min="3339" max="3339" width="23.28515625" customWidth="1"/>
    <col min="3340" max="3340" width="22.5703125" customWidth="1"/>
    <col min="3341" max="3341" width="10.140625" customWidth="1"/>
    <col min="3342" max="3342" width="3.7109375" customWidth="1"/>
    <col min="3343" max="3343" width="10.85546875" customWidth="1"/>
    <col min="3344" max="3345" width="9.140625" customWidth="1"/>
    <col min="3346" max="3346" width="11.5703125" customWidth="1"/>
    <col min="3347" max="3347" width="12.28515625" bestFit="1" customWidth="1"/>
    <col min="3348" max="3348" width="13" bestFit="1" customWidth="1"/>
    <col min="3349" max="3349" width="18.7109375" bestFit="1" customWidth="1"/>
    <col min="3350" max="3350" width="13" customWidth="1"/>
    <col min="3351" max="3351" width="10.28515625" customWidth="1"/>
    <col min="3352" max="3352" width="11.42578125" bestFit="1" customWidth="1"/>
    <col min="3587" max="3587" width="27.7109375" bestFit="1" customWidth="1"/>
    <col min="3588" max="3588" width="19.140625" bestFit="1" customWidth="1"/>
    <col min="3590" max="3590" width="20.42578125" customWidth="1"/>
    <col min="3591" max="3591" width="10.42578125" bestFit="1" customWidth="1"/>
    <col min="3592" max="3592" width="9.140625" customWidth="1"/>
    <col min="3593" max="3593" width="10.7109375" customWidth="1"/>
    <col min="3594" max="3594" width="3.7109375" customWidth="1"/>
    <col min="3595" max="3595" width="23.28515625" customWidth="1"/>
    <col min="3596" max="3596" width="22.5703125" customWidth="1"/>
    <col min="3597" max="3597" width="10.140625" customWidth="1"/>
    <col min="3598" max="3598" width="3.7109375" customWidth="1"/>
    <col min="3599" max="3599" width="10.85546875" customWidth="1"/>
    <col min="3600" max="3601" width="9.140625" customWidth="1"/>
    <col min="3602" max="3602" width="11.5703125" customWidth="1"/>
    <col min="3603" max="3603" width="12.28515625" bestFit="1" customWidth="1"/>
    <col min="3604" max="3604" width="13" bestFit="1" customWidth="1"/>
    <col min="3605" max="3605" width="18.7109375" bestFit="1" customWidth="1"/>
    <col min="3606" max="3606" width="13" customWidth="1"/>
    <col min="3607" max="3607" width="10.28515625" customWidth="1"/>
    <col min="3608" max="3608" width="11.42578125" bestFit="1" customWidth="1"/>
    <col min="3843" max="3843" width="27.7109375" bestFit="1" customWidth="1"/>
    <col min="3844" max="3844" width="19.140625" bestFit="1" customWidth="1"/>
    <col min="3846" max="3846" width="20.42578125" customWidth="1"/>
    <col min="3847" max="3847" width="10.42578125" bestFit="1" customWidth="1"/>
    <col min="3848" max="3848" width="9.140625" customWidth="1"/>
    <col min="3849" max="3849" width="10.7109375" customWidth="1"/>
    <col min="3850" max="3850" width="3.7109375" customWidth="1"/>
    <col min="3851" max="3851" width="23.28515625" customWidth="1"/>
    <col min="3852" max="3852" width="22.5703125" customWidth="1"/>
    <col min="3853" max="3853" width="10.140625" customWidth="1"/>
    <col min="3854" max="3854" width="3.7109375" customWidth="1"/>
    <col min="3855" max="3855" width="10.85546875" customWidth="1"/>
    <col min="3856" max="3857" width="9.140625" customWidth="1"/>
    <col min="3858" max="3858" width="11.5703125" customWidth="1"/>
    <col min="3859" max="3859" width="12.28515625" bestFit="1" customWidth="1"/>
    <col min="3860" max="3860" width="13" bestFit="1" customWidth="1"/>
    <col min="3861" max="3861" width="18.7109375" bestFit="1" customWidth="1"/>
    <col min="3862" max="3862" width="13" customWidth="1"/>
    <col min="3863" max="3863" width="10.28515625" customWidth="1"/>
    <col min="3864" max="3864" width="11.42578125" bestFit="1" customWidth="1"/>
    <col min="4099" max="4099" width="27.7109375" bestFit="1" customWidth="1"/>
    <col min="4100" max="4100" width="19.140625" bestFit="1" customWidth="1"/>
    <col min="4102" max="4102" width="20.42578125" customWidth="1"/>
    <col min="4103" max="4103" width="10.42578125" bestFit="1" customWidth="1"/>
    <col min="4104" max="4104" width="9.140625" customWidth="1"/>
    <col min="4105" max="4105" width="10.7109375" customWidth="1"/>
    <col min="4106" max="4106" width="3.7109375" customWidth="1"/>
    <col min="4107" max="4107" width="23.28515625" customWidth="1"/>
    <col min="4108" max="4108" width="22.5703125" customWidth="1"/>
    <col min="4109" max="4109" width="10.140625" customWidth="1"/>
    <col min="4110" max="4110" width="3.7109375" customWidth="1"/>
    <col min="4111" max="4111" width="10.85546875" customWidth="1"/>
    <col min="4112" max="4113" width="9.140625" customWidth="1"/>
    <col min="4114" max="4114" width="11.5703125" customWidth="1"/>
    <col min="4115" max="4115" width="12.28515625" bestFit="1" customWidth="1"/>
    <col min="4116" max="4116" width="13" bestFit="1" customWidth="1"/>
    <col min="4117" max="4117" width="18.7109375" bestFit="1" customWidth="1"/>
    <col min="4118" max="4118" width="13" customWidth="1"/>
    <col min="4119" max="4119" width="10.28515625" customWidth="1"/>
    <col min="4120" max="4120" width="11.42578125" bestFit="1" customWidth="1"/>
    <col min="4355" max="4355" width="27.7109375" bestFit="1" customWidth="1"/>
    <col min="4356" max="4356" width="19.140625" bestFit="1" customWidth="1"/>
    <col min="4358" max="4358" width="20.42578125" customWidth="1"/>
    <col min="4359" max="4359" width="10.42578125" bestFit="1" customWidth="1"/>
    <col min="4360" max="4360" width="9.140625" customWidth="1"/>
    <col min="4361" max="4361" width="10.7109375" customWidth="1"/>
    <col min="4362" max="4362" width="3.7109375" customWidth="1"/>
    <col min="4363" max="4363" width="23.28515625" customWidth="1"/>
    <col min="4364" max="4364" width="22.5703125" customWidth="1"/>
    <col min="4365" max="4365" width="10.140625" customWidth="1"/>
    <col min="4366" max="4366" width="3.7109375" customWidth="1"/>
    <col min="4367" max="4367" width="10.85546875" customWidth="1"/>
    <col min="4368" max="4369" width="9.140625" customWidth="1"/>
    <col min="4370" max="4370" width="11.5703125" customWidth="1"/>
    <col min="4371" max="4371" width="12.28515625" bestFit="1" customWidth="1"/>
    <col min="4372" max="4372" width="13" bestFit="1" customWidth="1"/>
    <col min="4373" max="4373" width="18.7109375" bestFit="1" customWidth="1"/>
    <col min="4374" max="4374" width="13" customWidth="1"/>
    <col min="4375" max="4375" width="10.28515625" customWidth="1"/>
    <col min="4376" max="4376" width="11.42578125" bestFit="1" customWidth="1"/>
    <col min="4611" max="4611" width="27.7109375" bestFit="1" customWidth="1"/>
    <col min="4612" max="4612" width="19.140625" bestFit="1" customWidth="1"/>
    <col min="4614" max="4614" width="20.42578125" customWidth="1"/>
    <col min="4615" max="4615" width="10.42578125" bestFit="1" customWidth="1"/>
    <col min="4616" max="4616" width="9.140625" customWidth="1"/>
    <col min="4617" max="4617" width="10.7109375" customWidth="1"/>
    <col min="4618" max="4618" width="3.7109375" customWidth="1"/>
    <col min="4619" max="4619" width="23.28515625" customWidth="1"/>
    <col min="4620" max="4620" width="22.5703125" customWidth="1"/>
    <col min="4621" max="4621" width="10.140625" customWidth="1"/>
    <col min="4622" max="4622" width="3.7109375" customWidth="1"/>
    <col min="4623" max="4623" width="10.85546875" customWidth="1"/>
    <col min="4624" max="4625" width="9.140625" customWidth="1"/>
    <col min="4626" max="4626" width="11.5703125" customWidth="1"/>
    <col min="4627" max="4627" width="12.28515625" bestFit="1" customWidth="1"/>
    <col min="4628" max="4628" width="13" bestFit="1" customWidth="1"/>
    <col min="4629" max="4629" width="18.7109375" bestFit="1" customWidth="1"/>
    <col min="4630" max="4630" width="13" customWidth="1"/>
    <col min="4631" max="4631" width="10.28515625" customWidth="1"/>
    <col min="4632" max="4632" width="11.42578125" bestFit="1" customWidth="1"/>
    <col min="4867" max="4867" width="27.7109375" bestFit="1" customWidth="1"/>
    <col min="4868" max="4868" width="19.140625" bestFit="1" customWidth="1"/>
    <col min="4870" max="4870" width="20.42578125" customWidth="1"/>
    <col min="4871" max="4871" width="10.42578125" bestFit="1" customWidth="1"/>
    <col min="4872" max="4872" width="9.140625" customWidth="1"/>
    <col min="4873" max="4873" width="10.7109375" customWidth="1"/>
    <col min="4874" max="4874" width="3.7109375" customWidth="1"/>
    <col min="4875" max="4875" width="23.28515625" customWidth="1"/>
    <col min="4876" max="4876" width="22.5703125" customWidth="1"/>
    <col min="4877" max="4877" width="10.140625" customWidth="1"/>
    <col min="4878" max="4878" width="3.7109375" customWidth="1"/>
    <col min="4879" max="4879" width="10.85546875" customWidth="1"/>
    <col min="4880" max="4881" width="9.140625" customWidth="1"/>
    <col min="4882" max="4882" width="11.5703125" customWidth="1"/>
    <col min="4883" max="4883" width="12.28515625" bestFit="1" customWidth="1"/>
    <col min="4884" max="4884" width="13" bestFit="1" customWidth="1"/>
    <col min="4885" max="4885" width="18.7109375" bestFit="1" customWidth="1"/>
    <col min="4886" max="4886" width="13" customWidth="1"/>
    <col min="4887" max="4887" width="10.28515625" customWidth="1"/>
    <col min="4888" max="4888" width="11.42578125" bestFit="1" customWidth="1"/>
    <col min="5123" max="5123" width="27.7109375" bestFit="1" customWidth="1"/>
    <col min="5124" max="5124" width="19.140625" bestFit="1" customWidth="1"/>
    <col min="5126" max="5126" width="20.42578125" customWidth="1"/>
    <col min="5127" max="5127" width="10.42578125" bestFit="1" customWidth="1"/>
    <col min="5128" max="5128" width="9.140625" customWidth="1"/>
    <col min="5129" max="5129" width="10.7109375" customWidth="1"/>
    <col min="5130" max="5130" width="3.7109375" customWidth="1"/>
    <col min="5131" max="5131" width="23.28515625" customWidth="1"/>
    <col min="5132" max="5132" width="22.5703125" customWidth="1"/>
    <col min="5133" max="5133" width="10.140625" customWidth="1"/>
    <col min="5134" max="5134" width="3.7109375" customWidth="1"/>
    <col min="5135" max="5135" width="10.85546875" customWidth="1"/>
    <col min="5136" max="5137" width="9.140625" customWidth="1"/>
    <col min="5138" max="5138" width="11.5703125" customWidth="1"/>
    <col min="5139" max="5139" width="12.28515625" bestFit="1" customWidth="1"/>
    <col min="5140" max="5140" width="13" bestFit="1" customWidth="1"/>
    <col min="5141" max="5141" width="18.7109375" bestFit="1" customWidth="1"/>
    <col min="5142" max="5142" width="13" customWidth="1"/>
    <col min="5143" max="5143" width="10.28515625" customWidth="1"/>
    <col min="5144" max="5144" width="11.42578125" bestFit="1" customWidth="1"/>
    <col min="5379" max="5379" width="27.7109375" bestFit="1" customWidth="1"/>
    <col min="5380" max="5380" width="19.140625" bestFit="1" customWidth="1"/>
    <col min="5382" max="5382" width="20.42578125" customWidth="1"/>
    <col min="5383" max="5383" width="10.42578125" bestFit="1" customWidth="1"/>
    <col min="5384" max="5384" width="9.140625" customWidth="1"/>
    <col min="5385" max="5385" width="10.7109375" customWidth="1"/>
    <col min="5386" max="5386" width="3.7109375" customWidth="1"/>
    <col min="5387" max="5387" width="23.28515625" customWidth="1"/>
    <col min="5388" max="5388" width="22.5703125" customWidth="1"/>
    <col min="5389" max="5389" width="10.140625" customWidth="1"/>
    <col min="5390" max="5390" width="3.7109375" customWidth="1"/>
    <col min="5391" max="5391" width="10.85546875" customWidth="1"/>
    <col min="5392" max="5393" width="9.140625" customWidth="1"/>
    <col min="5394" max="5394" width="11.5703125" customWidth="1"/>
    <col min="5395" max="5395" width="12.28515625" bestFit="1" customWidth="1"/>
    <col min="5396" max="5396" width="13" bestFit="1" customWidth="1"/>
    <col min="5397" max="5397" width="18.7109375" bestFit="1" customWidth="1"/>
    <col min="5398" max="5398" width="13" customWidth="1"/>
    <col min="5399" max="5399" width="10.28515625" customWidth="1"/>
    <col min="5400" max="5400" width="11.42578125" bestFit="1" customWidth="1"/>
    <col min="5635" max="5635" width="27.7109375" bestFit="1" customWidth="1"/>
    <col min="5636" max="5636" width="19.140625" bestFit="1" customWidth="1"/>
    <col min="5638" max="5638" width="20.42578125" customWidth="1"/>
    <col min="5639" max="5639" width="10.42578125" bestFit="1" customWidth="1"/>
    <col min="5640" max="5640" width="9.140625" customWidth="1"/>
    <col min="5641" max="5641" width="10.7109375" customWidth="1"/>
    <col min="5642" max="5642" width="3.7109375" customWidth="1"/>
    <col min="5643" max="5643" width="23.28515625" customWidth="1"/>
    <col min="5644" max="5644" width="22.5703125" customWidth="1"/>
    <col min="5645" max="5645" width="10.140625" customWidth="1"/>
    <col min="5646" max="5646" width="3.7109375" customWidth="1"/>
    <col min="5647" max="5647" width="10.85546875" customWidth="1"/>
    <col min="5648" max="5649" width="9.140625" customWidth="1"/>
    <col min="5650" max="5650" width="11.5703125" customWidth="1"/>
    <col min="5651" max="5651" width="12.28515625" bestFit="1" customWidth="1"/>
    <col min="5652" max="5652" width="13" bestFit="1" customWidth="1"/>
    <col min="5653" max="5653" width="18.7109375" bestFit="1" customWidth="1"/>
    <col min="5654" max="5654" width="13" customWidth="1"/>
    <col min="5655" max="5655" width="10.28515625" customWidth="1"/>
    <col min="5656" max="5656" width="11.42578125" bestFit="1" customWidth="1"/>
    <col min="5891" max="5891" width="27.7109375" bestFit="1" customWidth="1"/>
    <col min="5892" max="5892" width="19.140625" bestFit="1" customWidth="1"/>
    <col min="5894" max="5894" width="20.42578125" customWidth="1"/>
    <col min="5895" max="5895" width="10.42578125" bestFit="1" customWidth="1"/>
    <col min="5896" max="5896" width="9.140625" customWidth="1"/>
    <col min="5897" max="5897" width="10.7109375" customWidth="1"/>
    <col min="5898" max="5898" width="3.7109375" customWidth="1"/>
    <col min="5899" max="5899" width="23.28515625" customWidth="1"/>
    <col min="5900" max="5900" width="22.5703125" customWidth="1"/>
    <col min="5901" max="5901" width="10.140625" customWidth="1"/>
    <col min="5902" max="5902" width="3.7109375" customWidth="1"/>
    <col min="5903" max="5903" width="10.85546875" customWidth="1"/>
    <col min="5904" max="5905" width="9.140625" customWidth="1"/>
    <col min="5906" max="5906" width="11.5703125" customWidth="1"/>
    <col min="5907" max="5907" width="12.28515625" bestFit="1" customWidth="1"/>
    <col min="5908" max="5908" width="13" bestFit="1" customWidth="1"/>
    <col min="5909" max="5909" width="18.7109375" bestFit="1" customWidth="1"/>
    <col min="5910" max="5910" width="13" customWidth="1"/>
    <col min="5911" max="5911" width="10.28515625" customWidth="1"/>
    <col min="5912" max="5912" width="11.42578125" bestFit="1" customWidth="1"/>
    <col min="6147" max="6147" width="27.7109375" bestFit="1" customWidth="1"/>
    <col min="6148" max="6148" width="19.140625" bestFit="1" customWidth="1"/>
    <col min="6150" max="6150" width="20.42578125" customWidth="1"/>
    <col min="6151" max="6151" width="10.42578125" bestFit="1" customWidth="1"/>
    <col min="6152" max="6152" width="9.140625" customWidth="1"/>
    <col min="6153" max="6153" width="10.7109375" customWidth="1"/>
    <col min="6154" max="6154" width="3.7109375" customWidth="1"/>
    <col min="6155" max="6155" width="23.28515625" customWidth="1"/>
    <col min="6156" max="6156" width="22.5703125" customWidth="1"/>
    <col min="6157" max="6157" width="10.140625" customWidth="1"/>
    <col min="6158" max="6158" width="3.7109375" customWidth="1"/>
    <col min="6159" max="6159" width="10.85546875" customWidth="1"/>
    <col min="6160" max="6161" width="9.140625" customWidth="1"/>
    <col min="6162" max="6162" width="11.5703125" customWidth="1"/>
    <col min="6163" max="6163" width="12.28515625" bestFit="1" customWidth="1"/>
    <col min="6164" max="6164" width="13" bestFit="1" customWidth="1"/>
    <col min="6165" max="6165" width="18.7109375" bestFit="1" customWidth="1"/>
    <col min="6166" max="6166" width="13" customWidth="1"/>
    <col min="6167" max="6167" width="10.28515625" customWidth="1"/>
    <col min="6168" max="6168" width="11.42578125" bestFit="1" customWidth="1"/>
    <col min="6403" max="6403" width="27.7109375" bestFit="1" customWidth="1"/>
    <col min="6404" max="6404" width="19.140625" bestFit="1" customWidth="1"/>
    <col min="6406" max="6406" width="20.42578125" customWidth="1"/>
    <col min="6407" max="6407" width="10.42578125" bestFit="1" customWidth="1"/>
    <col min="6408" max="6408" width="9.140625" customWidth="1"/>
    <col min="6409" max="6409" width="10.7109375" customWidth="1"/>
    <col min="6410" max="6410" width="3.7109375" customWidth="1"/>
    <col min="6411" max="6411" width="23.28515625" customWidth="1"/>
    <col min="6412" max="6412" width="22.5703125" customWidth="1"/>
    <col min="6413" max="6413" width="10.140625" customWidth="1"/>
    <col min="6414" max="6414" width="3.7109375" customWidth="1"/>
    <col min="6415" max="6415" width="10.85546875" customWidth="1"/>
    <col min="6416" max="6417" width="9.140625" customWidth="1"/>
    <col min="6418" max="6418" width="11.5703125" customWidth="1"/>
    <col min="6419" max="6419" width="12.28515625" bestFit="1" customWidth="1"/>
    <col min="6420" max="6420" width="13" bestFit="1" customWidth="1"/>
    <col min="6421" max="6421" width="18.7109375" bestFit="1" customWidth="1"/>
    <col min="6422" max="6422" width="13" customWidth="1"/>
    <col min="6423" max="6423" width="10.28515625" customWidth="1"/>
    <col min="6424" max="6424" width="11.42578125" bestFit="1" customWidth="1"/>
    <col min="6659" max="6659" width="27.7109375" bestFit="1" customWidth="1"/>
    <col min="6660" max="6660" width="19.140625" bestFit="1" customWidth="1"/>
    <col min="6662" max="6662" width="20.42578125" customWidth="1"/>
    <col min="6663" max="6663" width="10.42578125" bestFit="1" customWidth="1"/>
    <col min="6664" max="6664" width="9.140625" customWidth="1"/>
    <col min="6665" max="6665" width="10.7109375" customWidth="1"/>
    <col min="6666" max="6666" width="3.7109375" customWidth="1"/>
    <col min="6667" max="6667" width="23.28515625" customWidth="1"/>
    <col min="6668" max="6668" width="22.5703125" customWidth="1"/>
    <col min="6669" max="6669" width="10.140625" customWidth="1"/>
    <col min="6670" max="6670" width="3.7109375" customWidth="1"/>
    <col min="6671" max="6671" width="10.85546875" customWidth="1"/>
    <col min="6672" max="6673" width="9.140625" customWidth="1"/>
    <col min="6674" max="6674" width="11.5703125" customWidth="1"/>
    <col min="6675" max="6675" width="12.28515625" bestFit="1" customWidth="1"/>
    <col min="6676" max="6676" width="13" bestFit="1" customWidth="1"/>
    <col min="6677" max="6677" width="18.7109375" bestFit="1" customWidth="1"/>
    <col min="6678" max="6678" width="13" customWidth="1"/>
    <col min="6679" max="6679" width="10.28515625" customWidth="1"/>
    <col min="6680" max="6680" width="11.42578125" bestFit="1" customWidth="1"/>
    <col min="6915" max="6915" width="27.7109375" bestFit="1" customWidth="1"/>
    <col min="6916" max="6916" width="19.140625" bestFit="1" customWidth="1"/>
    <col min="6918" max="6918" width="20.42578125" customWidth="1"/>
    <col min="6919" max="6919" width="10.42578125" bestFit="1" customWidth="1"/>
    <col min="6920" max="6920" width="9.140625" customWidth="1"/>
    <col min="6921" max="6921" width="10.7109375" customWidth="1"/>
    <col min="6922" max="6922" width="3.7109375" customWidth="1"/>
    <col min="6923" max="6923" width="23.28515625" customWidth="1"/>
    <col min="6924" max="6924" width="22.5703125" customWidth="1"/>
    <col min="6925" max="6925" width="10.140625" customWidth="1"/>
    <col min="6926" max="6926" width="3.7109375" customWidth="1"/>
    <col min="6927" max="6927" width="10.85546875" customWidth="1"/>
    <col min="6928" max="6929" width="9.140625" customWidth="1"/>
    <col min="6930" max="6930" width="11.5703125" customWidth="1"/>
    <col min="6931" max="6931" width="12.28515625" bestFit="1" customWidth="1"/>
    <col min="6932" max="6932" width="13" bestFit="1" customWidth="1"/>
    <col min="6933" max="6933" width="18.7109375" bestFit="1" customWidth="1"/>
    <col min="6934" max="6934" width="13" customWidth="1"/>
    <col min="6935" max="6935" width="10.28515625" customWidth="1"/>
    <col min="6936" max="6936" width="11.42578125" bestFit="1" customWidth="1"/>
    <col min="7171" max="7171" width="27.7109375" bestFit="1" customWidth="1"/>
    <col min="7172" max="7172" width="19.140625" bestFit="1" customWidth="1"/>
    <col min="7174" max="7174" width="20.42578125" customWidth="1"/>
    <col min="7175" max="7175" width="10.42578125" bestFit="1" customWidth="1"/>
    <col min="7176" max="7176" width="9.140625" customWidth="1"/>
    <col min="7177" max="7177" width="10.7109375" customWidth="1"/>
    <col min="7178" max="7178" width="3.7109375" customWidth="1"/>
    <col min="7179" max="7179" width="23.28515625" customWidth="1"/>
    <col min="7180" max="7180" width="22.5703125" customWidth="1"/>
    <col min="7181" max="7181" width="10.140625" customWidth="1"/>
    <col min="7182" max="7182" width="3.7109375" customWidth="1"/>
    <col min="7183" max="7183" width="10.85546875" customWidth="1"/>
    <col min="7184" max="7185" width="9.140625" customWidth="1"/>
    <col min="7186" max="7186" width="11.5703125" customWidth="1"/>
    <col min="7187" max="7187" width="12.28515625" bestFit="1" customWidth="1"/>
    <col min="7188" max="7188" width="13" bestFit="1" customWidth="1"/>
    <col min="7189" max="7189" width="18.7109375" bestFit="1" customWidth="1"/>
    <col min="7190" max="7190" width="13" customWidth="1"/>
    <col min="7191" max="7191" width="10.28515625" customWidth="1"/>
    <col min="7192" max="7192" width="11.42578125" bestFit="1" customWidth="1"/>
    <col min="7427" max="7427" width="27.7109375" bestFit="1" customWidth="1"/>
    <col min="7428" max="7428" width="19.140625" bestFit="1" customWidth="1"/>
    <col min="7430" max="7430" width="20.42578125" customWidth="1"/>
    <col min="7431" max="7431" width="10.42578125" bestFit="1" customWidth="1"/>
    <col min="7432" max="7432" width="9.140625" customWidth="1"/>
    <col min="7433" max="7433" width="10.7109375" customWidth="1"/>
    <col min="7434" max="7434" width="3.7109375" customWidth="1"/>
    <col min="7435" max="7435" width="23.28515625" customWidth="1"/>
    <col min="7436" max="7436" width="22.5703125" customWidth="1"/>
    <col min="7437" max="7437" width="10.140625" customWidth="1"/>
    <col min="7438" max="7438" width="3.7109375" customWidth="1"/>
    <col min="7439" max="7439" width="10.85546875" customWidth="1"/>
    <col min="7440" max="7441" width="9.140625" customWidth="1"/>
    <col min="7442" max="7442" width="11.5703125" customWidth="1"/>
    <col min="7443" max="7443" width="12.28515625" bestFit="1" customWidth="1"/>
    <col min="7444" max="7444" width="13" bestFit="1" customWidth="1"/>
    <col min="7445" max="7445" width="18.7109375" bestFit="1" customWidth="1"/>
    <col min="7446" max="7446" width="13" customWidth="1"/>
    <col min="7447" max="7447" width="10.28515625" customWidth="1"/>
    <col min="7448" max="7448" width="11.42578125" bestFit="1" customWidth="1"/>
    <col min="7683" max="7683" width="27.7109375" bestFit="1" customWidth="1"/>
    <col min="7684" max="7684" width="19.140625" bestFit="1" customWidth="1"/>
    <col min="7686" max="7686" width="20.42578125" customWidth="1"/>
    <col min="7687" max="7687" width="10.42578125" bestFit="1" customWidth="1"/>
    <col min="7688" max="7688" width="9.140625" customWidth="1"/>
    <col min="7689" max="7689" width="10.7109375" customWidth="1"/>
    <col min="7690" max="7690" width="3.7109375" customWidth="1"/>
    <col min="7691" max="7691" width="23.28515625" customWidth="1"/>
    <col min="7692" max="7692" width="22.5703125" customWidth="1"/>
    <col min="7693" max="7693" width="10.140625" customWidth="1"/>
    <col min="7694" max="7694" width="3.7109375" customWidth="1"/>
    <col min="7695" max="7695" width="10.85546875" customWidth="1"/>
    <col min="7696" max="7697" width="9.140625" customWidth="1"/>
    <col min="7698" max="7698" width="11.5703125" customWidth="1"/>
    <col min="7699" max="7699" width="12.28515625" bestFit="1" customWidth="1"/>
    <col min="7700" max="7700" width="13" bestFit="1" customWidth="1"/>
    <col min="7701" max="7701" width="18.7109375" bestFit="1" customWidth="1"/>
    <col min="7702" max="7702" width="13" customWidth="1"/>
    <col min="7703" max="7703" width="10.28515625" customWidth="1"/>
    <col min="7704" max="7704" width="11.42578125" bestFit="1" customWidth="1"/>
    <col min="7939" max="7939" width="27.7109375" bestFit="1" customWidth="1"/>
    <col min="7940" max="7940" width="19.140625" bestFit="1" customWidth="1"/>
    <col min="7942" max="7942" width="20.42578125" customWidth="1"/>
    <col min="7943" max="7943" width="10.42578125" bestFit="1" customWidth="1"/>
    <col min="7944" max="7944" width="9.140625" customWidth="1"/>
    <col min="7945" max="7945" width="10.7109375" customWidth="1"/>
    <col min="7946" max="7946" width="3.7109375" customWidth="1"/>
    <col min="7947" max="7947" width="23.28515625" customWidth="1"/>
    <col min="7948" max="7948" width="22.5703125" customWidth="1"/>
    <col min="7949" max="7949" width="10.140625" customWidth="1"/>
    <col min="7950" max="7950" width="3.7109375" customWidth="1"/>
    <col min="7951" max="7951" width="10.85546875" customWidth="1"/>
    <col min="7952" max="7953" width="9.140625" customWidth="1"/>
    <col min="7954" max="7954" width="11.5703125" customWidth="1"/>
    <col min="7955" max="7955" width="12.28515625" bestFit="1" customWidth="1"/>
    <col min="7956" max="7956" width="13" bestFit="1" customWidth="1"/>
    <col min="7957" max="7957" width="18.7109375" bestFit="1" customWidth="1"/>
    <col min="7958" max="7958" width="13" customWidth="1"/>
    <col min="7959" max="7959" width="10.28515625" customWidth="1"/>
    <col min="7960" max="7960" width="11.42578125" bestFit="1" customWidth="1"/>
    <col min="8195" max="8195" width="27.7109375" bestFit="1" customWidth="1"/>
    <col min="8196" max="8196" width="19.140625" bestFit="1" customWidth="1"/>
    <col min="8198" max="8198" width="20.42578125" customWidth="1"/>
    <col min="8199" max="8199" width="10.42578125" bestFit="1" customWidth="1"/>
    <col min="8200" max="8200" width="9.140625" customWidth="1"/>
    <col min="8201" max="8201" width="10.7109375" customWidth="1"/>
    <col min="8202" max="8202" width="3.7109375" customWidth="1"/>
    <col min="8203" max="8203" width="23.28515625" customWidth="1"/>
    <col min="8204" max="8204" width="22.5703125" customWidth="1"/>
    <col min="8205" max="8205" width="10.140625" customWidth="1"/>
    <col min="8206" max="8206" width="3.7109375" customWidth="1"/>
    <col min="8207" max="8207" width="10.85546875" customWidth="1"/>
    <col min="8208" max="8209" width="9.140625" customWidth="1"/>
    <col min="8210" max="8210" width="11.5703125" customWidth="1"/>
    <col min="8211" max="8211" width="12.28515625" bestFit="1" customWidth="1"/>
    <col min="8212" max="8212" width="13" bestFit="1" customWidth="1"/>
    <col min="8213" max="8213" width="18.7109375" bestFit="1" customWidth="1"/>
    <col min="8214" max="8214" width="13" customWidth="1"/>
    <col min="8215" max="8215" width="10.28515625" customWidth="1"/>
    <col min="8216" max="8216" width="11.42578125" bestFit="1" customWidth="1"/>
    <col min="8451" max="8451" width="27.7109375" bestFit="1" customWidth="1"/>
    <col min="8452" max="8452" width="19.140625" bestFit="1" customWidth="1"/>
    <col min="8454" max="8454" width="20.42578125" customWidth="1"/>
    <col min="8455" max="8455" width="10.42578125" bestFit="1" customWidth="1"/>
    <col min="8456" max="8456" width="9.140625" customWidth="1"/>
    <col min="8457" max="8457" width="10.7109375" customWidth="1"/>
    <col min="8458" max="8458" width="3.7109375" customWidth="1"/>
    <col min="8459" max="8459" width="23.28515625" customWidth="1"/>
    <col min="8460" max="8460" width="22.5703125" customWidth="1"/>
    <col min="8461" max="8461" width="10.140625" customWidth="1"/>
    <col min="8462" max="8462" width="3.7109375" customWidth="1"/>
    <col min="8463" max="8463" width="10.85546875" customWidth="1"/>
    <col min="8464" max="8465" width="9.140625" customWidth="1"/>
    <col min="8466" max="8466" width="11.5703125" customWidth="1"/>
    <col min="8467" max="8467" width="12.28515625" bestFit="1" customWidth="1"/>
    <col min="8468" max="8468" width="13" bestFit="1" customWidth="1"/>
    <col min="8469" max="8469" width="18.7109375" bestFit="1" customWidth="1"/>
    <col min="8470" max="8470" width="13" customWidth="1"/>
    <col min="8471" max="8471" width="10.28515625" customWidth="1"/>
    <col min="8472" max="8472" width="11.42578125" bestFit="1" customWidth="1"/>
    <col min="8707" max="8707" width="27.7109375" bestFit="1" customWidth="1"/>
    <col min="8708" max="8708" width="19.140625" bestFit="1" customWidth="1"/>
    <col min="8710" max="8710" width="20.42578125" customWidth="1"/>
    <col min="8711" max="8711" width="10.42578125" bestFit="1" customWidth="1"/>
    <col min="8712" max="8712" width="9.140625" customWidth="1"/>
    <col min="8713" max="8713" width="10.7109375" customWidth="1"/>
    <col min="8714" max="8714" width="3.7109375" customWidth="1"/>
    <col min="8715" max="8715" width="23.28515625" customWidth="1"/>
    <col min="8716" max="8716" width="22.5703125" customWidth="1"/>
    <col min="8717" max="8717" width="10.140625" customWidth="1"/>
    <col min="8718" max="8718" width="3.7109375" customWidth="1"/>
    <col min="8719" max="8719" width="10.85546875" customWidth="1"/>
    <col min="8720" max="8721" width="9.140625" customWidth="1"/>
    <col min="8722" max="8722" width="11.5703125" customWidth="1"/>
    <col min="8723" max="8723" width="12.28515625" bestFit="1" customWidth="1"/>
    <col min="8724" max="8724" width="13" bestFit="1" customWidth="1"/>
    <col min="8725" max="8725" width="18.7109375" bestFit="1" customWidth="1"/>
    <col min="8726" max="8726" width="13" customWidth="1"/>
    <col min="8727" max="8727" width="10.28515625" customWidth="1"/>
    <col min="8728" max="8728" width="11.42578125" bestFit="1" customWidth="1"/>
    <col min="8963" max="8963" width="27.7109375" bestFit="1" customWidth="1"/>
    <col min="8964" max="8964" width="19.140625" bestFit="1" customWidth="1"/>
    <col min="8966" max="8966" width="20.42578125" customWidth="1"/>
    <col min="8967" max="8967" width="10.42578125" bestFit="1" customWidth="1"/>
    <col min="8968" max="8968" width="9.140625" customWidth="1"/>
    <col min="8969" max="8969" width="10.7109375" customWidth="1"/>
    <col min="8970" max="8970" width="3.7109375" customWidth="1"/>
    <col min="8971" max="8971" width="23.28515625" customWidth="1"/>
    <col min="8972" max="8972" width="22.5703125" customWidth="1"/>
    <col min="8973" max="8973" width="10.140625" customWidth="1"/>
    <col min="8974" max="8974" width="3.7109375" customWidth="1"/>
    <col min="8975" max="8975" width="10.85546875" customWidth="1"/>
    <col min="8976" max="8977" width="9.140625" customWidth="1"/>
    <col min="8978" max="8978" width="11.5703125" customWidth="1"/>
    <col min="8979" max="8979" width="12.28515625" bestFit="1" customWidth="1"/>
    <col min="8980" max="8980" width="13" bestFit="1" customWidth="1"/>
    <col min="8981" max="8981" width="18.7109375" bestFit="1" customWidth="1"/>
    <col min="8982" max="8982" width="13" customWidth="1"/>
    <col min="8983" max="8983" width="10.28515625" customWidth="1"/>
    <col min="8984" max="8984" width="11.42578125" bestFit="1" customWidth="1"/>
    <col min="9219" max="9219" width="27.7109375" bestFit="1" customWidth="1"/>
    <col min="9220" max="9220" width="19.140625" bestFit="1" customWidth="1"/>
    <col min="9222" max="9222" width="20.42578125" customWidth="1"/>
    <col min="9223" max="9223" width="10.42578125" bestFit="1" customWidth="1"/>
    <col min="9224" max="9224" width="9.140625" customWidth="1"/>
    <col min="9225" max="9225" width="10.7109375" customWidth="1"/>
    <col min="9226" max="9226" width="3.7109375" customWidth="1"/>
    <col min="9227" max="9227" width="23.28515625" customWidth="1"/>
    <col min="9228" max="9228" width="22.5703125" customWidth="1"/>
    <col min="9229" max="9229" width="10.140625" customWidth="1"/>
    <col min="9230" max="9230" width="3.7109375" customWidth="1"/>
    <col min="9231" max="9231" width="10.85546875" customWidth="1"/>
    <col min="9232" max="9233" width="9.140625" customWidth="1"/>
    <col min="9234" max="9234" width="11.5703125" customWidth="1"/>
    <col min="9235" max="9235" width="12.28515625" bestFit="1" customWidth="1"/>
    <col min="9236" max="9236" width="13" bestFit="1" customWidth="1"/>
    <col min="9237" max="9237" width="18.7109375" bestFit="1" customWidth="1"/>
    <col min="9238" max="9238" width="13" customWidth="1"/>
    <col min="9239" max="9239" width="10.28515625" customWidth="1"/>
    <col min="9240" max="9240" width="11.42578125" bestFit="1" customWidth="1"/>
    <col min="9475" max="9475" width="27.7109375" bestFit="1" customWidth="1"/>
    <col min="9476" max="9476" width="19.140625" bestFit="1" customWidth="1"/>
    <col min="9478" max="9478" width="20.42578125" customWidth="1"/>
    <col min="9479" max="9479" width="10.42578125" bestFit="1" customWidth="1"/>
    <col min="9480" max="9480" width="9.140625" customWidth="1"/>
    <col min="9481" max="9481" width="10.7109375" customWidth="1"/>
    <col min="9482" max="9482" width="3.7109375" customWidth="1"/>
    <col min="9483" max="9483" width="23.28515625" customWidth="1"/>
    <col min="9484" max="9484" width="22.5703125" customWidth="1"/>
    <col min="9485" max="9485" width="10.140625" customWidth="1"/>
    <col min="9486" max="9486" width="3.7109375" customWidth="1"/>
    <col min="9487" max="9487" width="10.85546875" customWidth="1"/>
    <col min="9488" max="9489" width="9.140625" customWidth="1"/>
    <col min="9490" max="9490" width="11.5703125" customWidth="1"/>
    <col min="9491" max="9491" width="12.28515625" bestFit="1" customWidth="1"/>
    <col min="9492" max="9492" width="13" bestFit="1" customWidth="1"/>
    <col min="9493" max="9493" width="18.7109375" bestFit="1" customWidth="1"/>
    <col min="9494" max="9494" width="13" customWidth="1"/>
    <col min="9495" max="9495" width="10.28515625" customWidth="1"/>
    <col min="9496" max="9496" width="11.42578125" bestFit="1" customWidth="1"/>
    <col min="9731" max="9731" width="27.7109375" bestFit="1" customWidth="1"/>
    <col min="9732" max="9732" width="19.140625" bestFit="1" customWidth="1"/>
    <col min="9734" max="9734" width="20.42578125" customWidth="1"/>
    <col min="9735" max="9735" width="10.42578125" bestFit="1" customWidth="1"/>
    <col min="9736" max="9736" width="9.140625" customWidth="1"/>
    <col min="9737" max="9737" width="10.7109375" customWidth="1"/>
    <col min="9738" max="9738" width="3.7109375" customWidth="1"/>
    <col min="9739" max="9739" width="23.28515625" customWidth="1"/>
    <col min="9740" max="9740" width="22.5703125" customWidth="1"/>
    <col min="9741" max="9741" width="10.140625" customWidth="1"/>
    <col min="9742" max="9742" width="3.7109375" customWidth="1"/>
    <col min="9743" max="9743" width="10.85546875" customWidth="1"/>
    <col min="9744" max="9745" width="9.140625" customWidth="1"/>
    <col min="9746" max="9746" width="11.5703125" customWidth="1"/>
    <col min="9747" max="9747" width="12.28515625" bestFit="1" customWidth="1"/>
    <col min="9748" max="9748" width="13" bestFit="1" customWidth="1"/>
    <col min="9749" max="9749" width="18.7109375" bestFit="1" customWidth="1"/>
    <col min="9750" max="9750" width="13" customWidth="1"/>
    <col min="9751" max="9751" width="10.28515625" customWidth="1"/>
    <col min="9752" max="9752" width="11.42578125" bestFit="1" customWidth="1"/>
    <col min="9987" max="9987" width="27.7109375" bestFit="1" customWidth="1"/>
    <col min="9988" max="9988" width="19.140625" bestFit="1" customWidth="1"/>
    <col min="9990" max="9990" width="20.42578125" customWidth="1"/>
    <col min="9991" max="9991" width="10.42578125" bestFit="1" customWidth="1"/>
    <col min="9992" max="9992" width="9.140625" customWidth="1"/>
    <col min="9993" max="9993" width="10.7109375" customWidth="1"/>
    <col min="9994" max="9994" width="3.7109375" customWidth="1"/>
    <col min="9995" max="9995" width="23.28515625" customWidth="1"/>
    <col min="9996" max="9996" width="22.5703125" customWidth="1"/>
    <col min="9997" max="9997" width="10.140625" customWidth="1"/>
    <col min="9998" max="9998" width="3.7109375" customWidth="1"/>
    <col min="9999" max="9999" width="10.85546875" customWidth="1"/>
    <col min="10000" max="10001" width="9.140625" customWidth="1"/>
    <col min="10002" max="10002" width="11.5703125" customWidth="1"/>
    <col min="10003" max="10003" width="12.28515625" bestFit="1" customWidth="1"/>
    <col min="10004" max="10004" width="13" bestFit="1" customWidth="1"/>
    <col min="10005" max="10005" width="18.7109375" bestFit="1" customWidth="1"/>
    <col min="10006" max="10006" width="13" customWidth="1"/>
    <col min="10007" max="10007" width="10.28515625" customWidth="1"/>
    <col min="10008" max="10008" width="11.42578125" bestFit="1" customWidth="1"/>
    <col min="10243" max="10243" width="27.7109375" bestFit="1" customWidth="1"/>
    <col min="10244" max="10244" width="19.140625" bestFit="1" customWidth="1"/>
    <col min="10246" max="10246" width="20.42578125" customWidth="1"/>
    <col min="10247" max="10247" width="10.42578125" bestFit="1" customWidth="1"/>
    <col min="10248" max="10248" width="9.140625" customWidth="1"/>
    <col min="10249" max="10249" width="10.7109375" customWidth="1"/>
    <col min="10250" max="10250" width="3.7109375" customWidth="1"/>
    <col min="10251" max="10251" width="23.28515625" customWidth="1"/>
    <col min="10252" max="10252" width="22.5703125" customWidth="1"/>
    <col min="10253" max="10253" width="10.140625" customWidth="1"/>
    <col min="10254" max="10254" width="3.7109375" customWidth="1"/>
    <col min="10255" max="10255" width="10.85546875" customWidth="1"/>
    <col min="10256" max="10257" width="9.140625" customWidth="1"/>
    <col min="10258" max="10258" width="11.5703125" customWidth="1"/>
    <col min="10259" max="10259" width="12.28515625" bestFit="1" customWidth="1"/>
    <col min="10260" max="10260" width="13" bestFit="1" customWidth="1"/>
    <col min="10261" max="10261" width="18.7109375" bestFit="1" customWidth="1"/>
    <col min="10262" max="10262" width="13" customWidth="1"/>
    <col min="10263" max="10263" width="10.28515625" customWidth="1"/>
    <col min="10264" max="10264" width="11.42578125" bestFit="1" customWidth="1"/>
    <col min="10499" max="10499" width="27.7109375" bestFit="1" customWidth="1"/>
    <col min="10500" max="10500" width="19.140625" bestFit="1" customWidth="1"/>
    <col min="10502" max="10502" width="20.42578125" customWidth="1"/>
    <col min="10503" max="10503" width="10.42578125" bestFit="1" customWidth="1"/>
    <col min="10504" max="10504" width="9.140625" customWidth="1"/>
    <col min="10505" max="10505" width="10.7109375" customWidth="1"/>
    <col min="10506" max="10506" width="3.7109375" customWidth="1"/>
    <col min="10507" max="10507" width="23.28515625" customWidth="1"/>
    <col min="10508" max="10508" width="22.5703125" customWidth="1"/>
    <col min="10509" max="10509" width="10.140625" customWidth="1"/>
    <col min="10510" max="10510" width="3.7109375" customWidth="1"/>
    <col min="10511" max="10511" width="10.85546875" customWidth="1"/>
    <col min="10512" max="10513" width="9.140625" customWidth="1"/>
    <col min="10514" max="10514" width="11.5703125" customWidth="1"/>
    <col min="10515" max="10515" width="12.28515625" bestFit="1" customWidth="1"/>
    <col min="10516" max="10516" width="13" bestFit="1" customWidth="1"/>
    <col min="10517" max="10517" width="18.7109375" bestFit="1" customWidth="1"/>
    <col min="10518" max="10518" width="13" customWidth="1"/>
    <col min="10519" max="10519" width="10.28515625" customWidth="1"/>
    <col min="10520" max="10520" width="11.42578125" bestFit="1" customWidth="1"/>
    <col min="10755" max="10755" width="27.7109375" bestFit="1" customWidth="1"/>
    <col min="10756" max="10756" width="19.140625" bestFit="1" customWidth="1"/>
    <col min="10758" max="10758" width="20.42578125" customWidth="1"/>
    <col min="10759" max="10759" width="10.42578125" bestFit="1" customWidth="1"/>
    <col min="10760" max="10760" width="9.140625" customWidth="1"/>
    <col min="10761" max="10761" width="10.7109375" customWidth="1"/>
    <col min="10762" max="10762" width="3.7109375" customWidth="1"/>
    <col min="10763" max="10763" width="23.28515625" customWidth="1"/>
    <col min="10764" max="10764" width="22.5703125" customWidth="1"/>
    <col min="10765" max="10765" width="10.140625" customWidth="1"/>
    <col min="10766" max="10766" width="3.7109375" customWidth="1"/>
    <col min="10767" max="10767" width="10.85546875" customWidth="1"/>
    <col min="10768" max="10769" width="9.140625" customWidth="1"/>
    <col min="10770" max="10770" width="11.5703125" customWidth="1"/>
    <col min="10771" max="10771" width="12.28515625" bestFit="1" customWidth="1"/>
    <col min="10772" max="10772" width="13" bestFit="1" customWidth="1"/>
    <col min="10773" max="10773" width="18.7109375" bestFit="1" customWidth="1"/>
    <col min="10774" max="10774" width="13" customWidth="1"/>
    <col min="10775" max="10775" width="10.28515625" customWidth="1"/>
    <col min="10776" max="10776" width="11.42578125" bestFit="1" customWidth="1"/>
    <col min="11011" max="11011" width="27.7109375" bestFit="1" customWidth="1"/>
    <col min="11012" max="11012" width="19.140625" bestFit="1" customWidth="1"/>
    <col min="11014" max="11014" width="20.42578125" customWidth="1"/>
    <col min="11015" max="11015" width="10.42578125" bestFit="1" customWidth="1"/>
    <col min="11016" max="11016" width="9.140625" customWidth="1"/>
    <col min="11017" max="11017" width="10.7109375" customWidth="1"/>
    <col min="11018" max="11018" width="3.7109375" customWidth="1"/>
    <col min="11019" max="11019" width="23.28515625" customWidth="1"/>
    <col min="11020" max="11020" width="22.5703125" customWidth="1"/>
    <col min="11021" max="11021" width="10.140625" customWidth="1"/>
    <col min="11022" max="11022" width="3.7109375" customWidth="1"/>
    <col min="11023" max="11023" width="10.85546875" customWidth="1"/>
    <col min="11024" max="11025" width="9.140625" customWidth="1"/>
    <col min="11026" max="11026" width="11.5703125" customWidth="1"/>
    <col min="11027" max="11027" width="12.28515625" bestFit="1" customWidth="1"/>
    <col min="11028" max="11028" width="13" bestFit="1" customWidth="1"/>
    <col min="11029" max="11029" width="18.7109375" bestFit="1" customWidth="1"/>
    <col min="11030" max="11030" width="13" customWidth="1"/>
    <col min="11031" max="11031" width="10.28515625" customWidth="1"/>
    <col min="11032" max="11032" width="11.42578125" bestFit="1" customWidth="1"/>
    <col min="11267" max="11267" width="27.7109375" bestFit="1" customWidth="1"/>
    <col min="11268" max="11268" width="19.140625" bestFit="1" customWidth="1"/>
    <col min="11270" max="11270" width="20.42578125" customWidth="1"/>
    <col min="11271" max="11271" width="10.42578125" bestFit="1" customWidth="1"/>
    <col min="11272" max="11272" width="9.140625" customWidth="1"/>
    <col min="11273" max="11273" width="10.7109375" customWidth="1"/>
    <col min="11274" max="11274" width="3.7109375" customWidth="1"/>
    <col min="11275" max="11275" width="23.28515625" customWidth="1"/>
    <col min="11276" max="11276" width="22.5703125" customWidth="1"/>
    <col min="11277" max="11277" width="10.140625" customWidth="1"/>
    <col min="11278" max="11278" width="3.7109375" customWidth="1"/>
    <col min="11279" max="11279" width="10.85546875" customWidth="1"/>
    <col min="11280" max="11281" width="9.140625" customWidth="1"/>
    <col min="11282" max="11282" width="11.5703125" customWidth="1"/>
    <col min="11283" max="11283" width="12.28515625" bestFit="1" customWidth="1"/>
    <col min="11284" max="11284" width="13" bestFit="1" customWidth="1"/>
    <col min="11285" max="11285" width="18.7109375" bestFit="1" customWidth="1"/>
    <col min="11286" max="11286" width="13" customWidth="1"/>
    <col min="11287" max="11287" width="10.28515625" customWidth="1"/>
    <col min="11288" max="11288" width="11.42578125" bestFit="1" customWidth="1"/>
    <col min="11523" max="11523" width="27.7109375" bestFit="1" customWidth="1"/>
    <col min="11524" max="11524" width="19.140625" bestFit="1" customWidth="1"/>
    <col min="11526" max="11526" width="20.42578125" customWidth="1"/>
    <col min="11527" max="11527" width="10.42578125" bestFit="1" customWidth="1"/>
    <col min="11528" max="11528" width="9.140625" customWidth="1"/>
    <col min="11529" max="11529" width="10.7109375" customWidth="1"/>
    <col min="11530" max="11530" width="3.7109375" customWidth="1"/>
    <col min="11531" max="11531" width="23.28515625" customWidth="1"/>
    <col min="11532" max="11532" width="22.5703125" customWidth="1"/>
    <col min="11533" max="11533" width="10.140625" customWidth="1"/>
    <col min="11534" max="11534" width="3.7109375" customWidth="1"/>
    <col min="11535" max="11535" width="10.85546875" customWidth="1"/>
    <col min="11536" max="11537" width="9.140625" customWidth="1"/>
    <col min="11538" max="11538" width="11.5703125" customWidth="1"/>
    <col min="11539" max="11539" width="12.28515625" bestFit="1" customWidth="1"/>
    <col min="11540" max="11540" width="13" bestFit="1" customWidth="1"/>
    <col min="11541" max="11541" width="18.7109375" bestFit="1" customWidth="1"/>
    <col min="11542" max="11542" width="13" customWidth="1"/>
    <col min="11543" max="11543" width="10.28515625" customWidth="1"/>
    <col min="11544" max="11544" width="11.42578125" bestFit="1" customWidth="1"/>
    <col min="11779" max="11779" width="27.7109375" bestFit="1" customWidth="1"/>
    <col min="11780" max="11780" width="19.140625" bestFit="1" customWidth="1"/>
    <col min="11782" max="11782" width="20.42578125" customWidth="1"/>
    <col min="11783" max="11783" width="10.42578125" bestFit="1" customWidth="1"/>
    <col min="11784" max="11784" width="9.140625" customWidth="1"/>
    <col min="11785" max="11785" width="10.7109375" customWidth="1"/>
    <col min="11786" max="11786" width="3.7109375" customWidth="1"/>
    <col min="11787" max="11787" width="23.28515625" customWidth="1"/>
    <col min="11788" max="11788" width="22.5703125" customWidth="1"/>
    <col min="11789" max="11789" width="10.140625" customWidth="1"/>
    <col min="11790" max="11790" width="3.7109375" customWidth="1"/>
    <col min="11791" max="11791" width="10.85546875" customWidth="1"/>
    <col min="11792" max="11793" width="9.140625" customWidth="1"/>
    <col min="11794" max="11794" width="11.5703125" customWidth="1"/>
    <col min="11795" max="11795" width="12.28515625" bestFit="1" customWidth="1"/>
    <col min="11796" max="11796" width="13" bestFit="1" customWidth="1"/>
    <col min="11797" max="11797" width="18.7109375" bestFit="1" customWidth="1"/>
    <col min="11798" max="11798" width="13" customWidth="1"/>
    <col min="11799" max="11799" width="10.28515625" customWidth="1"/>
    <col min="11800" max="11800" width="11.42578125" bestFit="1" customWidth="1"/>
    <col min="12035" max="12035" width="27.7109375" bestFit="1" customWidth="1"/>
    <col min="12036" max="12036" width="19.140625" bestFit="1" customWidth="1"/>
    <col min="12038" max="12038" width="20.42578125" customWidth="1"/>
    <col min="12039" max="12039" width="10.42578125" bestFit="1" customWidth="1"/>
    <col min="12040" max="12040" width="9.140625" customWidth="1"/>
    <col min="12041" max="12041" width="10.7109375" customWidth="1"/>
    <col min="12042" max="12042" width="3.7109375" customWidth="1"/>
    <col min="12043" max="12043" width="23.28515625" customWidth="1"/>
    <col min="12044" max="12044" width="22.5703125" customWidth="1"/>
    <col min="12045" max="12045" width="10.140625" customWidth="1"/>
    <col min="12046" max="12046" width="3.7109375" customWidth="1"/>
    <col min="12047" max="12047" width="10.85546875" customWidth="1"/>
    <col min="12048" max="12049" width="9.140625" customWidth="1"/>
    <col min="12050" max="12050" width="11.5703125" customWidth="1"/>
    <col min="12051" max="12051" width="12.28515625" bestFit="1" customWidth="1"/>
    <col min="12052" max="12052" width="13" bestFit="1" customWidth="1"/>
    <col min="12053" max="12053" width="18.7109375" bestFit="1" customWidth="1"/>
    <col min="12054" max="12054" width="13" customWidth="1"/>
    <col min="12055" max="12055" width="10.28515625" customWidth="1"/>
    <col min="12056" max="12056" width="11.42578125" bestFit="1" customWidth="1"/>
    <col min="12291" max="12291" width="27.7109375" bestFit="1" customWidth="1"/>
    <col min="12292" max="12292" width="19.140625" bestFit="1" customWidth="1"/>
    <col min="12294" max="12294" width="20.42578125" customWidth="1"/>
    <col min="12295" max="12295" width="10.42578125" bestFit="1" customWidth="1"/>
    <col min="12296" max="12296" width="9.140625" customWidth="1"/>
    <col min="12297" max="12297" width="10.7109375" customWidth="1"/>
    <col min="12298" max="12298" width="3.7109375" customWidth="1"/>
    <col min="12299" max="12299" width="23.28515625" customWidth="1"/>
    <col min="12300" max="12300" width="22.5703125" customWidth="1"/>
    <col min="12301" max="12301" width="10.140625" customWidth="1"/>
    <col min="12302" max="12302" width="3.7109375" customWidth="1"/>
    <col min="12303" max="12303" width="10.85546875" customWidth="1"/>
    <col min="12304" max="12305" width="9.140625" customWidth="1"/>
    <col min="12306" max="12306" width="11.5703125" customWidth="1"/>
    <col min="12307" max="12307" width="12.28515625" bestFit="1" customWidth="1"/>
    <col min="12308" max="12308" width="13" bestFit="1" customWidth="1"/>
    <col min="12309" max="12309" width="18.7109375" bestFit="1" customWidth="1"/>
    <col min="12310" max="12310" width="13" customWidth="1"/>
    <col min="12311" max="12311" width="10.28515625" customWidth="1"/>
    <col min="12312" max="12312" width="11.42578125" bestFit="1" customWidth="1"/>
    <col min="12547" max="12547" width="27.7109375" bestFit="1" customWidth="1"/>
    <col min="12548" max="12548" width="19.140625" bestFit="1" customWidth="1"/>
    <col min="12550" max="12550" width="20.42578125" customWidth="1"/>
    <col min="12551" max="12551" width="10.42578125" bestFit="1" customWidth="1"/>
    <col min="12552" max="12552" width="9.140625" customWidth="1"/>
    <col min="12553" max="12553" width="10.7109375" customWidth="1"/>
    <col min="12554" max="12554" width="3.7109375" customWidth="1"/>
    <col min="12555" max="12555" width="23.28515625" customWidth="1"/>
    <col min="12556" max="12556" width="22.5703125" customWidth="1"/>
    <col min="12557" max="12557" width="10.140625" customWidth="1"/>
    <col min="12558" max="12558" width="3.7109375" customWidth="1"/>
    <col min="12559" max="12559" width="10.85546875" customWidth="1"/>
    <col min="12560" max="12561" width="9.140625" customWidth="1"/>
    <col min="12562" max="12562" width="11.5703125" customWidth="1"/>
    <col min="12563" max="12563" width="12.28515625" bestFit="1" customWidth="1"/>
    <col min="12564" max="12564" width="13" bestFit="1" customWidth="1"/>
    <col min="12565" max="12565" width="18.7109375" bestFit="1" customWidth="1"/>
    <col min="12566" max="12566" width="13" customWidth="1"/>
    <col min="12567" max="12567" width="10.28515625" customWidth="1"/>
    <col min="12568" max="12568" width="11.42578125" bestFit="1" customWidth="1"/>
    <col min="12803" max="12803" width="27.7109375" bestFit="1" customWidth="1"/>
    <col min="12804" max="12804" width="19.140625" bestFit="1" customWidth="1"/>
    <col min="12806" max="12806" width="20.42578125" customWidth="1"/>
    <col min="12807" max="12807" width="10.42578125" bestFit="1" customWidth="1"/>
    <col min="12808" max="12808" width="9.140625" customWidth="1"/>
    <col min="12809" max="12809" width="10.7109375" customWidth="1"/>
    <col min="12810" max="12810" width="3.7109375" customWidth="1"/>
    <col min="12811" max="12811" width="23.28515625" customWidth="1"/>
    <col min="12812" max="12812" width="22.5703125" customWidth="1"/>
    <col min="12813" max="12813" width="10.140625" customWidth="1"/>
    <col min="12814" max="12814" width="3.7109375" customWidth="1"/>
    <col min="12815" max="12815" width="10.85546875" customWidth="1"/>
    <col min="12816" max="12817" width="9.140625" customWidth="1"/>
    <col min="12818" max="12818" width="11.5703125" customWidth="1"/>
    <col min="12819" max="12819" width="12.28515625" bestFit="1" customWidth="1"/>
    <col min="12820" max="12820" width="13" bestFit="1" customWidth="1"/>
    <col min="12821" max="12821" width="18.7109375" bestFit="1" customWidth="1"/>
    <col min="12822" max="12822" width="13" customWidth="1"/>
    <col min="12823" max="12823" width="10.28515625" customWidth="1"/>
    <col min="12824" max="12824" width="11.42578125" bestFit="1" customWidth="1"/>
    <col min="13059" max="13059" width="27.7109375" bestFit="1" customWidth="1"/>
    <col min="13060" max="13060" width="19.140625" bestFit="1" customWidth="1"/>
    <col min="13062" max="13062" width="20.42578125" customWidth="1"/>
    <col min="13063" max="13063" width="10.42578125" bestFit="1" customWidth="1"/>
    <col min="13064" max="13064" width="9.140625" customWidth="1"/>
    <col min="13065" max="13065" width="10.7109375" customWidth="1"/>
    <col min="13066" max="13066" width="3.7109375" customWidth="1"/>
    <col min="13067" max="13067" width="23.28515625" customWidth="1"/>
    <col min="13068" max="13068" width="22.5703125" customWidth="1"/>
    <col min="13069" max="13069" width="10.140625" customWidth="1"/>
    <col min="13070" max="13070" width="3.7109375" customWidth="1"/>
    <col min="13071" max="13071" width="10.85546875" customWidth="1"/>
    <col min="13072" max="13073" width="9.140625" customWidth="1"/>
    <col min="13074" max="13074" width="11.5703125" customWidth="1"/>
    <col min="13075" max="13075" width="12.28515625" bestFit="1" customWidth="1"/>
    <col min="13076" max="13076" width="13" bestFit="1" customWidth="1"/>
    <col min="13077" max="13077" width="18.7109375" bestFit="1" customWidth="1"/>
    <col min="13078" max="13078" width="13" customWidth="1"/>
    <col min="13079" max="13079" width="10.28515625" customWidth="1"/>
    <col min="13080" max="13080" width="11.42578125" bestFit="1" customWidth="1"/>
    <col min="13315" max="13315" width="27.7109375" bestFit="1" customWidth="1"/>
    <col min="13316" max="13316" width="19.140625" bestFit="1" customWidth="1"/>
    <col min="13318" max="13318" width="20.42578125" customWidth="1"/>
    <col min="13319" max="13319" width="10.42578125" bestFit="1" customWidth="1"/>
    <col min="13320" max="13320" width="9.140625" customWidth="1"/>
    <col min="13321" max="13321" width="10.7109375" customWidth="1"/>
    <col min="13322" max="13322" width="3.7109375" customWidth="1"/>
    <col min="13323" max="13323" width="23.28515625" customWidth="1"/>
    <col min="13324" max="13324" width="22.5703125" customWidth="1"/>
    <col min="13325" max="13325" width="10.140625" customWidth="1"/>
    <col min="13326" max="13326" width="3.7109375" customWidth="1"/>
    <col min="13327" max="13327" width="10.85546875" customWidth="1"/>
    <col min="13328" max="13329" width="9.140625" customWidth="1"/>
    <col min="13330" max="13330" width="11.5703125" customWidth="1"/>
    <col min="13331" max="13331" width="12.28515625" bestFit="1" customWidth="1"/>
    <col min="13332" max="13332" width="13" bestFit="1" customWidth="1"/>
    <col min="13333" max="13333" width="18.7109375" bestFit="1" customWidth="1"/>
    <col min="13334" max="13334" width="13" customWidth="1"/>
    <col min="13335" max="13335" width="10.28515625" customWidth="1"/>
    <col min="13336" max="13336" width="11.42578125" bestFit="1" customWidth="1"/>
    <col min="13571" max="13571" width="27.7109375" bestFit="1" customWidth="1"/>
    <col min="13572" max="13572" width="19.140625" bestFit="1" customWidth="1"/>
    <col min="13574" max="13574" width="20.42578125" customWidth="1"/>
    <col min="13575" max="13575" width="10.42578125" bestFit="1" customWidth="1"/>
    <col min="13576" max="13576" width="9.140625" customWidth="1"/>
    <col min="13577" max="13577" width="10.7109375" customWidth="1"/>
    <col min="13578" max="13578" width="3.7109375" customWidth="1"/>
    <col min="13579" max="13579" width="23.28515625" customWidth="1"/>
    <col min="13580" max="13580" width="22.5703125" customWidth="1"/>
    <col min="13581" max="13581" width="10.140625" customWidth="1"/>
    <col min="13582" max="13582" width="3.7109375" customWidth="1"/>
    <col min="13583" max="13583" width="10.85546875" customWidth="1"/>
    <col min="13584" max="13585" width="9.140625" customWidth="1"/>
    <col min="13586" max="13586" width="11.5703125" customWidth="1"/>
    <col min="13587" max="13587" width="12.28515625" bestFit="1" customWidth="1"/>
    <col min="13588" max="13588" width="13" bestFit="1" customWidth="1"/>
    <col min="13589" max="13589" width="18.7109375" bestFit="1" customWidth="1"/>
    <col min="13590" max="13590" width="13" customWidth="1"/>
    <col min="13591" max="13591" width="10.28515625" customWidth="1"/>
    <col min="13592" max="13592" width="11.42578125" bestFit="1" customWidth="1"/>
    <col min="13827" max="13827" width="27.7109375" bestFit="1" customWidth="1"/>
    <col min="13828" max="13828" width="19.140625" bestFit="1" customWidth="1"/>
    <col min="13830" max="13830" width="20.42578125" customWidth="1"/>
    <col min="13831" max="13831" width="10.42578125" bestFit="1" customWidth="1"/>
    <col min="13832" max="13832" width="9.140625" customWidth="1"/>
    <col min="13833" max="13833" width="10.7109375" customWidth="1"/>
    <col min="13834" max="13834" width="3.7109375" customWidth="1"/>
    <col min="13835" max="13835" width="23.28515625" customWidth="1"/>
    <col min="13836" max="13836" width="22.5703125" customWidth="1"/>
    <col min="13837" max="13837" width="10.140625" customWidth="1"/>
    <col min="13838" max="13838" width="3.7109375" customWidth="1"/>
    <col min="13839" max="13839" width="10.85546875" customWidth="1"/>
    <col min="13840" max="13841" width="9.140625" customWidth="1"/>
    <col min="13842" max="13842" width="11.5703125" customWidth="1"/>
    <col min="13843" max="13843" width="12.28515625" bestFit="1" customWidth="1"/>
    <col min="13844" max="13844" width="13" bestFit="1" customWidth="1"/>
    <col min="13845" max="13845" width="18.7109375" bestFit="1" customWidth="1"/>
    <col min="13846" max="13846" width="13" customWidth="1"/>
    <col min="13847" max="13847" width="10.28515625" customWidth="1"/>
    <col min="13848" max="13848" width="11.42578125" bestFit="1" customWidth="1"/>
    <col min="14083" max="14083" width="27.7109375" bestFit="1" customWidth="1"/>
    <col min="14084" max="14084" width="19.140625" bestFit="1" customWidth="1"/>
    <col min="14086" max="14086" width="20.42578125" customWidth="1"/>
    <col min="14087" max="14087" width="10.42578125" bestFit="1" customWidth="1"/>
    <col min="14088" max="14088" width="9.140625" customWidth="1"/>
    <col min="14089" max="14089" width="10.7109375" customWidth="1"/>
    <col min="14090" max="14090" width="3.7109375" customWidth="1"/>
    <col min="14091" max="14091" width="23.28515625" customWidth="1"/>
    <col min="14092" max="14092" width="22.5703125" customWidth="1"/>
    <col min="14093" max="14093" width="10.140625" customWidth="1"/>
    <col min="14094" max="14094" width="3.7109375" customWidth="1"/>
    <col min="14095" max="14095" width="10.85546875" customWidth="1"/>
    <col min="14096" max="14097" width="9.140625" customWidth="1"/>
    <col min="14098" max="14098" width="11.5703125" customWidth="1"/>
    <col min="14099" max="14099" width="12.28515625" bestFit="1" customWidth="1"/>
    <col min="14100" max="14100" width="13" bestFit="1" customWidth="1"/>
    <col min="14101" max="14101" width="18.7109375" bestFit="1" customWidth="1"/>
    <col min="14102" max="14102" width="13" customWidth="1"/>
    <col min="14103" max="14103" width="10.28515625" customWidth="1"/>
    <col min="14104" max="14104" width="11.42578125" bestFit="1" customWidth="1"/>
    <col min="14339" max="14339" width="27.7109375" bestFit="1" customWidth="1"/>
    <col min="14340" max="14340" width="19.140625" bestFit="1" customWidth="1"/>
    <col min="14342" max="14342" width="20.42578125" customWidth="1"/>
    <col min="14343" max="14343" width="10.42578125" bestFit="1" customWidth="1"/>
    <col min="14344" max="14344" width="9.140625" customWidth="1"/>
    <col min="14345" max="14345" width="10.7109375" customWidth="1"/>
    <col min="14346" max="14346" width="3.7109375" customWidth="1"/>
    <col min="14347" max="14347" width="23.28515625" customWidth="1"/>
    <col min="14348" max="14348" width="22.5703125" customWidth="1"/>
    <col min="14349" max="14349" width="10.140625" customWidth="1"/>
    <col min="14350" max="14350" width="3.7109375" customWidth="1"/>
    <col min="14351" max="14351" width="10.85546875" customWidth="1"/>
    <col min="14352" max="14353" width="9.140625" customWidth="1"/>
    <col min="14354" max="14354" width="11.5703125" customWidth="1"/>
    <col min="14355" max="14355" width="12.28515625" bestFit="1" customWidth="1"/>
    <col min="14356" max="14356" width="13" bestFit="1" customWidth="1"/>
    <col min="14357" max="14357" width="18.7109375" bestFit="1" customWidth="1"/>
    <col min="14358" max="14358" width="13" customWidth="1"/>
    <col min="14359" max="14359" width="10.28515625" customWidth="1"/>
    <col min="14360" max="14360" width="11.42578125" bestFit="1" customWidth="1"/>
    <col min="14595" max="14595" width="27.7109375" bestFit="1" customWidth="1"/>
    <col min="14596" max="14596" width="19.140625" bestFit="1" customWidth="1"/>
    <col min="14598" max="14598" width="20.42578125" customWidth="1"/>
    <col min="14599" max="14599" width="10.42578125" bestFit="1" customWidth="1"/>
    <col min="14600" max="14600" width="9.140625" customWidth="1"/>
    <col min="14601" max="14601" width="10.7109375" customWidth="1"/>
    <col min="14602" max="14602" width="3.7109375" customWidth="1"/>
    <col min="14603" max="14603" width="23.28515625" customWidth="1"/>
    <col min="14604" max="14604" width="22.5703125" customWidth="1"/>
    <col min="14605" max="14605" width="10.140625" customWidth="1"/>
    <col min="14606" max="14606" width="3.7109375" customWidth="1"/>
    <col min="14607" max="14607" width="10.85546875" customWidth="1"/>
    <col min="14608" max="14609" width="9.140625" customWidth="1"/>
    <col min="14610" max="14610" width="11.5703125" customWidth="1"/>
    <col min="14611" max="14611" width="12.28515625" bestFit="1" customWidth="1"/>
    <col min="14612" max="14612" width="13" bestFit="1" customWidth="1"/>
    <col min="14613" max="14613" width="18.7109375" bestFit="1" customWidth="1"/>
    <col min="14614" max="14614" width="13" customWidth="1"/>
    <col min="14615" max="14615" width="10.28515625" customWidth="1"/>
    <col min="14616" max="14616" width="11.42578125" bestFit="1" customWidth="1"/>
    <col min="14851" max="14851" width="27.7109375" bestFit="1" customWidth="1"/>
    <col min="14852" max="14852" width="19.140625" bestFit="1" customWidth="1"/>
    <col min="14854" max="14854" width="20.42578125" customWidth="1"/>
    <col min="14855" max="14855" width="10.42578125" bestFit="1" customWidth="1"/>
    <col min="14856" max="14856" width="9.140625" customWidth="1"/>
    <col min="14857" max="14857" width="10.7109375" customWidth="1"/>
    <col min="14858" max="14858" width="3.7109375" customWidth="1"/>
    <col min="14859" max="14859" width="23.28515625" customWidth="1"/>
    <col min="14860" max="14860" width="22.5703125" customWidth="1"/>
    <col min="14861" max="14861" width="10.140625" customWidth="1"/>
    <col min="14862" max="14862" width="3.7109375" customWidth="1"/>
    <col min="14863" max="14863" width="10.85546875" customWidth="1"/>
    <col min="14864" max="14865" width="9.140625" customWidth="1"/>
    <col min="14866" max="14866" width="11.5703125" customWidth="1"/>
    <col min="14867" max="14867" width="12.28515625" bestFit="1" customWidth="1"/>
    <col min="14868" max="14868" width="13" bestFit="1" customWidth="1"/>
    <col min="14869" max="14869" width="18.7109375" bestFit="1" customWidth="1"/>
    <col min="14870" max="14870" width="13" customWidth="1"/>
    <col min="14871" max="14871" width="10.28515625" customWidth="1"/>
    <col min="14872" max="14872" width="11.42578125" bestFit="1" customWidth="1"/>
    <col min="15107" max="15107" width="27.7109375" bestFit="1" customWidth="1"/>
    <col min="15108" max="15108" width="19.140625" bestFit="1" customWidth="1"/>
    <col min="15110" max="15110" width="20.42578125" customWidth="1"/>
    <col min="15111" max="15111" width="10.42578125" bestFit="1" customWidth="1"/>
    <col min="15112" max="15112" width="9.140625" customWidth="1"/>
    <col min="15113" max="15113" width="10.7109375" customWidth="1"/>
    <col min="15114" max="15114" width="3.7109375" customWidth="1"/>
    <col min="15115" max="15115" width="23.28515625" customWidth="1"/>
    <col min="15116" max="15116" width="22.5703125" customWidth="1"/>
    <col min="15117" max="15117" width="10.140625" customWidth="1"/>
    <col min="15118" max="15118" width="3.7109375" customWidth="1"/>
    <col min="15119" max="15119" width="10.85546875" customWidth="1"/>
    <col min="15120" max="15121" width="9.140625" customWidth="1"/>
    <col min="15122" max="15122" width="11.5703125" customWidth="1"/>
    <col min="15123" max="15123" width="12.28515625" bestFit="1" customWidth="1"/>
    <col min="15124" max="15124" width="13" bestFit="1" customWidth="1"/>
    <col min="15125" max="15125" width="18.7109375" bestFit="1" customWidth="1"/>
    <col min="15126" max="15126" width="13" customWidth="1"/>
    <col min="15127" max="15127" width="10.28515625" customWidth="1"/>
    <col min="15128" max="15128" width="11.42578125" bestFit="1" customWidth="1"/>
    <col min="15363" max="15363" width="27.7109375" bestFit="1" customWidth="1"/>
    <col min="15364" max="15364" width="19.140625" bestFit="1" customWidth="1"/>
    <col min="15366" max="15366" width="20.42578125" customWidth="1"/>
    <col min="15367" max="15367" width="10.42578125" bestFit="1" customWidth="1"/>
    <col min="15368" max="15368" width="9.140625" customWidth="1"/>
    <col min="15369" max="15369" width="10.7109375" customWidth="1"/>
    <col min="15370" max="15370" width="3.7109375" customWidth="1"/>
    <col min="15371" max="15371" width="23.28515625" customWidth="1"/>
    <col min="15372" max="15372" width="22.5703125" customWidth="1"/>
    <col min="15373" max="15373" width="10.140625" customWidth="1"/>
    <col min="15374" max="15374" width="3.7109375" customWidth="1"/>
    <col min="15375" max="15375" width="10.85546875" customWidth="1"/>
    <col min="15376" max="15377" width="9.140625" customWidth="1"/>
    <col min="15378" max="15378" width="11.5703125" customWidth="1"/>
    <col min="15379" max="15379" width="12.28515625" bestFit="1" customWidth="1"/>
    <col min="15380" max="15380" width="13" bestFit="1" customWidth="1"/>
    <col min="15381" max="15381" width="18.7109375" bestFit="1" customWidth="1"/>
    <col min="15382" max="15382" width="13" customWidth="1"/>
    <col min="15383" max="15383" width="10.28515625" customWidth="1"/>
    <col min="15384" max="15384" width="11.42578125" bestFit="1" customWidth="1"/>
    <col min="15619" max="15619" width="27.7109375" bestFit="1" customWidth="1"/>
    <col min="15620" max="15620" width="19.140625" bestFit="1" customWidth="1"/>
    <col min="15622" max="15622" width="20.42578125" customWidth="1"/>
    <col min="15623" max="15623" width="10.42578125" bestFit="1" customWidth="1"/>
    <col min="15624" max="15624" width="9.140625" customWidth="1"/>
    <col min="15625" max="15625" width="10.7109375" customWidth="1"/>
    <col min="15626" max="15626" width="3.7109375" customWidth="1"/>
    <col min="15627" max="15627" width="23.28515625" customWidth="1"/>
    <col min="15628" max="15628" width="22.5703125" customWidth="1"/>
    <col min="15629" max="15629" width="10.140625" customWidth="1"/>
    <col min="15630" max="15630" width="3.7109375" customWidth="1"/>
    <col min="15631" max="15631" width="10.85546875" customWidth="1"/>
    <col min="15632" max="15633" width="9.140625" customWidth="1"/>
    <col min="15634" max="15634" width="11.5703125" customWidth="1"/>
    <col min="15635" max="15635" width="12.28515625" bestFit="1" customWidth="1"/>
    <col min="15636" max="15636" width="13" bestFit="1" customWidth="1"/>
    <col min="15637" max="15637" width="18.7109375" bestFit="1" customWidth="1"/>
    <col min="15638" max="15638" width="13" customWidth="1"/>
    <col min="15639" max="15639" width="10.28515625" customWidth="1"/>
    <col min="15640" max="15640" width="11.42578125" bestFit="1" customWidth="1"/>
    <col min="15875" max="15875" width="27.7109375" bestFit="1" customWidth="1"/>
    <col min="15876" max="15876" width="19.140625" bestFit="1" customWidth="1"/>
    <col min="15878" max="15878" width="20.42578125" customWidth="1"/>
    <col min="15879" max="15879" width="10.42578125" bestFit="1" customWidth="1"/>
    <col min="15880" max="15880" width="9.140625" customWidth="1"/>
    <col min="15881" max="15881" width="10.7109375" customWidth="1"/>
    <col min="15882" max="15882" width="3.7109375" customWidth="1"/>
    <col min="15883" max="15883" width="23.28515625" customWidth="1"/>
    <col min="15884" max="15884" width="22.5703125" customWidth="1"/>
    <col min="15885" max="15885" width="10.140625" customWidth="1"/>
    <col min="15886" max="15886" width="3.7109375" customWidth="1"/>
    <col min="15887" max="15887" width="10.85546875" customWidth="1"/>
    <col min="15888" max="15889" width="9.140625" customWidth="1"/>
    <col min="15890" max="15890" width="11.5703125" customWidth="1"/>
    <col min="15891" max="15891" width="12.28515625" bestFit="1" customWidth="1"/>
    <col min="15892" max="15892" width="13" bestFit="1" customWidth="1"/>
    <col min="15893" max="15893" width="18.7109375" bestFit="1" customWidth="1"/>
    <col min="15894" max="15894" width="13" customWidth="1"/>
    <col min="15895" max="15895" width="10.28515625" customWidth="1"/>
    <col min="15896" max="15896" width="11.42578125" bestFit="1" customWidth="1"/>
    <col min="16131" max="16131" width="27.7109375" bestFit="1" customWidth="1"/>
    <col min="16132" max="16132" width="19.140625" bestFit="1" customWidth="1"/>
    <col min="16134" max="16134" width="20.42578125" customWidth="1"/>
    <col min="16135" max="16135" width="10.42578125" bestFit="1" customWidth="1"/>
    <col min="16136" max="16136" width="9.140625" customWidth="1"/>
    <col min="16137" max="16137" width="10.7109375" customWidth="1"/>
    <col min="16138" max="16138" width="3.7109375" customWidth="1"/>
    <col min="16139" max="16139" width="23.28515625" customWidth="1"/>
    <col min="16140" max="16140" width="22.5703125" customWidth="1"/>
    <col min="16141" max="16141" width="10.140625" customWidth="1"/>
    <col min="16142" max="16142" width="3.7109375" customWidth="1"/>
    <col min="16143" max="16143" width="10.85546875" customWidth="1"/>
    <col min="16144" max="16145" width="9.140625" customWidth="1"/>
    <col min="16146" max="16146" width="11.5703125" customWidth="1"/>
    <col min="16147" max="16147" width="12.28515625" bestFit="1" customWidth="1"/>
    <col min="16148" max="16148" width="13" bestFit="1" customWidth="1"/>
    <col min="16149" max="16149" width="18.7109375" bestFit="1" customWidth="1"/>
    <col min="16150" max="16150" width="13" customWidth="1"/>
    <col min="16151" max="16151" width="10.28515625" customWidth="1"/>
    <col min="16152" max="16152" width="11.42578125" bestFit="1" customWidth="1"/>
  </cols>
  <sheetData>
    <row r="3" spans="2:26" x14ac:dyDescent="0.25">
      <c r="B3" s="248" t="s">
        <v>0</v>
      </c>
      <c r="C3" s="248"/>
      <c r="D3" s="248"/>
      <c r="E3" s="248"/>
      <c r="F3" s="248"/>
      <c r="G3" s="248"/>
      <c r="H3" s="248"/>
      <c r="I3" s="248"/>
      <c r="K3" s="248" t="s">
        <v>1</v>
      </c>
      <c r="L3" s="248"/>
      <c r="M3" s="248"/>
      <c r="O3" s="248"/>
      <c r="P3" s="248"/>
      <c r="Q3" s="248"/>
      <c r="R3" s="248"/>
    </row>
    <row r="4" spans="2:26" ht="60" x14ac:dyDescent="0.25">
      <c r="B4" s="2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4"/>
      <c r="K4" s="3" t="s">
        <v>10</v>
      </c>
      <c r="L4" s="3" t="s">
        <v>11</v>
      </c>
      <c r="M4" s="3" t="s">
        <v>12</v>
      </c>
      <c r="N4" s="4"/>
      <c r="O4" s="3" t="s">
        <v>13</v>
      </c>
      <c r="P4" s="3" t="s">
        <v>14</v>
      </c>
      <c r="Q4" s="3" t="s">
        <v>15</v>
      </c>
      <c r="R4" s="5" t="s">
        <v>16</v>
      </c>
      <c r="S4" s="6" t="s">
        <v>17</v>
      </c>
      <c r="U4" s="6" t="s">
        <v>18</v>
      </c>
      <c r="W4" s="7" t="s">
        <v>19</v>
      </c>
      <c r="X4" s="7" t="s">
        <v>20</v>
      </c>
      <c r="Z4" s="6" t="s">
        <v>281</v>
      </c>
    </row>
    <row r="5" spans="2:26" x14ac:dyDescent="0.25">
      <c r="G5" s="9"/>
      <c r="H5" s="9"/>
    </row>
    <row r="6" spans="2:26" x14ac:dyDescent="0.25">
      <c r="G6" s="9"/>
      <c r="H6" s="9"/>
      <c r="S6" s="10"/>
      <c r="T6" s="10"/>
      <c r="U6" s="11"/>
      <c r="V6" s="10"/>
      <c r="W6" s="10"/>
    </row>
    <row r="7" spans="2:26" x14ac:dyDescent="0.25">
      <c r="B7" s="12" t="s">
        <v>21</v>
      </c>
      <c r="G7" s="9"/>
      <c r="H7" s="9"/>
      <c r="S7" s="10"/>
      <c r="T7" s="10"/>
      <c r="U7" s="11"/>
      <c r="V7" s="10"/>
      <c r="W7" s="9"/>
    </row>
    <row r="8" spans="2:26" x14ac:dyDescent="0.25">
      <c r="B8" s="13"/>
      <c r="C8" s="14" t="s">
        <v>22</v>
      </c>
      <c r="D8" s="14" t="s">
        <v>23</v>
      </c>
      <c r="E8" s="15"/>
      <c r="F8" s="14"/>
      <c r="G8" s="16">
        <v>96</v>
      </c>
      <c r="H8" s="16"/>
      <c r="I8" s="14"/>
      <c r="J8" s="17"/>
      <c r="K8" s="14"/>
      <c r="L8" s="14"/>
      <c r="M8" s="14"/>
      <c r="N8" s="17"/>
      <c r="O8" s="14"/>
      <c r="P8" s="14"/>
      <c r="Q8" s="14"/>
      <c r="R8" s="14"/>
      <c r="S8" s="18">
        <v>0</v>
      </c>
      <c r="T8" s="10"/>
      <c r="U8" s="11"/>
      <c r="V8" s="10"/>
      <c r="W8" s="9"/>
      <c r="Z8" s="189"/>
    </row>
    <row r="9" spans="2:26" x14ac:dyDescent="0.25">
      <c r="B9" s="19"/>
      <c r="C9" s="20"/>
      <c r="D9" s="20"/>
      <c r="E9" s="21"/>
      <c r="F9" s="20"/>
      <c r="G9" s="22"/>
      <c r="H9" s="22"/>
      <c r="I9" s="20"/>
      <c r="J9" s="20"/>
      <c r="K9" s="20"/>
      <c r="L9" s="20"/>
      <c r="M9" s="20"/>
      <c r="N9" s="20"/>
      <c r="O9" s="20"/>
      <c r="P9" s="20"/>
      <c r="Q9" s="20"/>
      <c r="R9" s="20"/>
      <c r="S9" s="10"/>
      <c r="T9" s="10"/>
      <c r="U9" s="11"/>
      <c r="V9" s="10"/>
      <c r="W9" s="9"/>
    </row>
    <row r="10" spans="2:26" x14ac:dyDescent="0.25">
      <c r="B10" s="12" t="s">
        <v>24</v>
      </c>
      <c r="D10" s="23"/>
      <c r="G10" s="9"/>
      <c r="H10" s="9"/>
      <c r="S10" s="10"/>
      <c r="T10" s="10"/>
      <c r="U10" s="11"/>
      <c r="V10" s="10"/>
      <c r="W10" s="9"/>
    </row>
    <row r="11" spans="2:26" x14ac:dyDescent="0.25">
      <c r="B11" s="13"/>
      <c r="C11" s="14" t="s">
        <v>25</v>
      </c>
      <c r="D11" s="14" t="s">
        <v>26</v>
      </c>
      <c r="E11" s="15">
        <v>2001</v>
      </c>
      <c r="F11" s="14"/>
      <c r="G11" s="16">
        <v>80000</v>
      </c>
      <c r="H11" s="16"/>
      <c r="I11" s="14"/>
      <c r="J11" s="17"/>
      <c r="K11" s="14" t="s">
        <v>27</v>
      </c>
      <c r="L11" s="14"/>
      <c r="M11" s="14"/>
      <c r="N11" s="17"/>
      <c r="O11" s="14"/>
      <c r="P11" s="14"/>
      <c r="Q11" s="14"/>
      <c r="R11" s="14"/>
      <c r="S11" s="18">
        <v>217998.16</v>
      </c>
      <c r="T11" s="10"/>
      <c r="U11" s="11">
        <f>1.03*S11</f>
        <v>224538.1048</v>
      </c>
      <c r="V11" s="10"/>
      <c r="W11" s="9"/>
      <c r="Z11" s="190">
        <f>U11*1.03</f>
        <v>231274.247944</v>
      </c>
    </row>
    <row r="12" spans="2:26" x14ac:dyDescent="0.25">
      <c r="B12" s="13"/>
      <c r="C12" s="14" t="s">
        <v>28</v>
      </c>
      <c r="D12" s="14" t="s">
        <v>29</v>
      </c>
      <c r="E12" s="15">
        <v>1985</v>
      </c>
      <c r="F12" s="14" t="s">
        <v>30</v>
      </c>
      <c r="G12" s="16">
        <v>3280</v>
      </c>
      <c r="H12" s="16"/>
      <c r="I12" s="14"/>
      <c r="J12" s="17"/>
      <c r="K12" s="14" t="s">
        <v>31</v>
      </c>
      <c r="L12" s="14"/>
      <c r="M12" s="14"/>
      <c r="N12" s="17"/>
      <c r="O12" s="14"/>
      <c r="P12" s="14"/>
      <c r="Q12" s="14"/>
      <c r="R12" s="14"/>
      <c r="S12" s="18">
        <v>222838.74</v>
      </c>
      <c r="T12" s="10"/>
      <c r="U12" s="11">
        <f t="shared" ref="U12:U21" si="0">1.03*S12</f>
        <v>229523.90219999998</v>
      </c>
      <c r="V12" s="10"/>
      <c r="W12" s="9"/>
      <c r="Z12" s="190">
        <f t="shared" ref="Z12:Z21" si="1">U12*1.03</f>
        <v>236409.61926599999</v>
      </c>
    </row>
    <row r="13" spans="2:26" x14ac:dyDescent="0.25">
      <c r="B13" s="13"/>
      <c r="C13" s="14" t="s">
        <v>32</v>
      </c>
      <c r="D13" s="14" t="s">
        <v>26</v>
      </c>
      <c r="E13" s="15">
        <v>2004</v>
      </c>
      <c r="F13" s="14" t="s">
        <v>33</v>
      </c>
      <c r="G13" s="16">
        <v>0</v>
      </c>
      <c r="H13" s="16"/>
      <c r="I13" s="14"/>
      <c r="J13" s="17"/>
      <c r="K13" s="14" t="s">
        <v>34</v>
      </c>
      <c r="L13" s="14"/>
      <c r="M13" s="14"/>
      <c r="N13" s="17"/>
      <c r="O13" s="14"/>
      <c r="P13" s="14"/>
      <c r="Q13" s="14"/>
      <c r="R13" s="14"/>
      <c r="S13" s="18">
        <v>0</v>
      </c>
      <c r="T13" s="10"/>
      <c r="U13" s="11">
        <f t="shared" si="0"/>
        <v>0</v>
      </c>
      <c r="V13" s="10"/>
      <c r="W13" s="9"/>
      <c r="Z13" s="190">
        <f t="shared" si="1"/>
        <v>0</v>
      </c>
    </row>
    <row r="14" spans="2:26" x14ac:dyDescent="0.25">
      <c r="B14" s="13"/>
      <c r="C14" s="14" t="s">
        <v>35</v>
      </c>
      <c r="D14" s="14" t="s">
        <v>36</v>
      </c>
      <c r="E14" s="15">
        <v>2009</v>
      </c>
      <c r="F14" s="14" t="s">
        <v>37</v>
      </c>
      <c r="G14" s="16">
        <v>900000</v>
      </c>
      <c r="H14" s="16"/>
      <c r="I14" s="14"/>
      <c r="J14" s="17"/>
      <c r="K14" s="14" t="s">
        <v>34</v>
      </c>
      <c r="L14" s="14"/>
      <c r="M14" s="14"/>
      <c r="N14" s="17"/>
      <c r="O14" s="14"/>
      <c r="P14" s="14"/>
      <c r="Q14" s="14"/>
      <c r="R14" s="14"/>
      <c r="S14" s="18">
        <v>893551.74</v>
      </c>
      <c r="T14" s="10"/>
      <c r="U14" s="11">
        <f t="shared" si="0"/>
        <v>920358.29220000003</v>
      </c>
      <c r="V14" s="10"/>
      <c r="W14" s="9"/>
      <c r="Z14" s="190">
        <f>U14*1.03-0.01</f>
        <v>947969.03096600005</v>
      </c>
    </row>
    <row r="15" spans="2:26" x14ac:dyDescent="0.25">
      <c r="B15" s="13"/>
      <c r="C15" s="14" t="s">
        <v>38</v>
      </c>
      <c r="D15" s="14" t="s">
        <v>39</v>
      </c>
      <c r="E15" s="15">
        <v>1973</v>
      </c>
      <c r="F15" s="14"/>
      <c r="G15" s="16">
        <v>0</v>
      </c>
      <c r="H15" s="16"/>
      <c r="I15" s="14"/>
      <c r="J15" s="17"/>
      <c r="K15" s="14" t="s">
        <v>40</v>
      </c>
      <c r="L15" s="14"/>
      <c r="M15" s="14"/>
      <c r="N15" s="17"/>
      <c r="O15" s="14"/>
      <c r="P15" s="14"/>
      <c r="Q15" s="14"/>
      <c r="R15" s="14"/>
      <c r="S15" s="18">
        <v>0</v>
      </c>
      <c r="T15" s="10"/>
      <c r="U15" s="11">
        <f t="shared" si="0"/>
        <v>0</v>
      </c>
      <c r="V15" s="10"/>
      <c r="W15" s="9"/>
      <c r="Z15" s="190">
        <f t="shared" si="1"/>
        <v>0</v>
      </c>
    </row>
    <row r="16" spans="2:26" x14ac:dyDescent="0.25">
      <c r="B16" s="13"/>
      <c r="C16" s="14" t="s">
        <v>41</v>
      </c>
      <c r="D16" s="14" t="s">
        <v>39</v>
      </c>
      <c r="E16" s="15">
        <v>1992</v>
      </c>
      <c r="F16" s="14"/>
      <c r="G16" s="16">
        <v>0</v>
      </c>
      <c r="H16" s="16"/>
      <c r="I16" s="14"/>
      <c r="J16" s="17"/>
      <c r="K16" s="14" t="s">
        <v>31</v>
      </c>
      <c r="L16" s="14"/>
      <c r="M16" s="14"/>
      <c r="N16" s="17"/>
      <c r="O16" s="14"/>
      <c r="P16" s="14"/>
      <c r="Q16" s="14"/>
      <c r="R16" s="14"/>
      <c r="S16" s="18">
        <v>0</v>
      </c>
      <c r="T16" s="10"/>
      <c r="U16" s="11">
        <f t="shared" si="0"/>
        <v>0</v>
      </c>
      <c r="V16" s="10"/>
      <c r="W16" s="9"/>
      <c r="Z16" s="190">
        <f t="shared" si="1"/>
        <v>0</v>
      </c>
    </row>
    <row r="17" spans="2:27" x14ac:dyDescent="0.25">
      <c r="B17" s="13"/>
      <c r="C17" s="14" t="s">
        <v>42</v>
      </c>
      <c r="D17" s="14" t="s">
        <v>26</v>
      </c>
      <c r="E17" s="15" t="s">
        <v>43</v>
      </c>
      <c r="F17" s="14"/>
      <c r="G17" s="16">
        <v>0</v>
      </c>
      <c r="H17" s="16"/>
      <c r="I17" s="14"/>
      <c r="J17" s="17"/>
      <c r="K17" s="14" t="s">
        <v>27</v>
      </c>
      <c r="L17" s="14"/>
      <c r="M17" s="14"/>
      <c r="N17" s="17"/>
      <c r="O17" s="14"/>
      <c r="P17" s="14"/>
      <c r="Q17" s="14"/>
      <c r="R17" s="14"/>
      <c r="S17" s="18">
        <v>0</v>
      </c>
      <c r="T17" s="10"/>
      <c r="U17" s="11">
        <f t="shared" si="0"/>
        <v>0</v>
      </c>
      <c r="V17" s="10"/>
      <c r="W17" s="9"/>
      <c r="Z17" s="190">
        <f t="shared" si="1"/>
        <v>0</v>
      </c>
    </row>
    <row r="18" spans="2:27" x14ac:dyDescent="0.25">
      <c r="B18" s="13"/>
      <c r="C18" s="14" t="s">
        <v>44</v>
      </c>
      <c r="D18" s="14" t="s">
        <v>26</v>
      </c>
      <c r="E18" s="15">
        <v>2008</v>
      </c>
      <c r="F18" s="14"/>
      <c r="G18" s="16">
        <v>0</v>
      </c>
      <c r="H18" s="16"/>
      <c r="I18" s="14"/>
      <c r="J18" s="17"/>
      <c r="K18" s="14" t="s">
        <v>44</v>
      </c>
      <c r="L18" s="14"/>
      <c r="M18" s="14"/>
      <c r="N18" s="17"/>
      <c r="O18" s="14"/>
      <c r="P18" s="14"/>
      <c r="Q18" s="14"/>
      <c r="R18" s="14"/>
      <c r="S18" s="18">
        <v>0</v>
      </c>
      <c r="T18" s="10"/>
      <c r="U18" s="11">
        <f t="shared" si="0"/>
        <v>0</v>
      </c>
      <c r="V18" s="10"/>
      <c r="W18" s="9"/>
      <c r="Z18" s="190">
        <f t="shared" si="1"/>
        <v>0</v>
      </c>
    </row>
    <row r="19" spans="2:27" x14ac:dyDescent="0.25">
      <c r="B19" s="13"/>
      <c r="C19" s="14" t="s">
        <v>45</v>
      </c>
      <c r="D19" s="14" t="s">
        <v>26</v>
      </c>
      <c r="E19" s="15">
        <v>2008</v>
      </c>
      <c r="F19" s="14"/>
      <c r="G19" s="16">
        <v>0</v>
      </c>
      <c r="H19" s="16"/>
      <c r="I19" s="14"/>
      <c r="J19" s="17"/>
      <c r="K19" s="14" t="s">
        <v>45</v>
      </c>
      <c r="L19" s="14"/>
      <c r="M19" s="14"/>
      <c r="N19" s="17"/>
      <c r="O19" s="14"/>
      <c r="P19" s="14"/>
      <c r="Q19" s="14"/>
      <c r="R19" s="14"/>
      <c r="S19" s="18">
        <v>0</v>
      </c>
      <c r="T19" s="10"/>
      <c r="U19" s="11">
        <f t="shared" si="0"/>
        <v>0</v>
      </c>
      <c r="V19" s="10"/>
      <c r="W19" s="9"/>
      <c r="Z19" s="190">
        <f t="shared" si="1"/>
        <v>0</v>
      </c>
    </row>
    <row r="20" spans="2:27" x14ac:dyDescent="0.25">
      <c r="B20" s="13"/>
      <c r="C20" s="14" t="s">
        <v>46</v>
      </c>
      <c r="D20" s="14" t="s">
        <v>29</v>
      </c>
      <c r="E20" s="15" t="s">
        <v>43</v>
      </c>
      <c r="F20" s="14"/>
      <c r="G20" s="16">
        <v>0</v>
      </c>
      <c r="H20" s="16"/>
      <c r="I20" s="14"/>
      <c r="J20" s="17"/>
      <c r="K20" s="14" t="s">
        <v>47</v>
      </c>
      <c r="L20" s="14"/>
      <c r="M20" s="14"/>
      <c r="N20" s="17"/>
      <c r="O20" s="14"/>
      <c r="P20" s="14"/>
      <c r="Q20" s="14"/>
      <c r="R20" s="14"/>
      <c r="S20" s="18">
        <v>0</v>
      </c>
      <c r="T20" s="10"/>
      <c r="U20" s="11">
        <f t="shared" si="0"/>
        <v>0</v>
      </c>
      <c r="V20" s="10"/>
      <c r="W20" s="9"/>
      <c r="Z20" s="190">
        <f t="shared" si="1"/>
        <v>0</v>
      </c>
    </row>
    <row r="21" spans="2:27" x14ac:dyDescent="0.25">
      <c r="B21" s="13"/>
      <c r="C21" s="14" t="s">
        <v>48</v>
      </c>
      <c r="D21" s="14" t="s">
        <v>29</v>
      </c>
      <c r="E21" s="15" t="s">
        <v>43</v>
      </c>
      <c r="F21" s="14"/>
      <c r="G21" s="16">
        <v>0</v>
      </c>
      <c r="H21" s="16"/>
      <c r="I21" s="14"/>
      <c r="J21" s="17"/>
      <c r="K21" s="14" t="s">
        <v>49</v>
      </c>
      <c r="L21" s="14"/>
      <c r="M21" s="14"/>
      <c r="N21" s="17"/>
      <c r="O21" s="14"/>
      <c r="P21" s="14"/>
      <c r="Q21" s="14"/>
      <c r="R21" s="14"/>
      <c r="S21" s="18">
        <v>0</v>
      </c>
      <c r="T21" s="10">
        <f>SUM(S11:S21)</f>
        <v>1334388.6400000001</v>
      </c>
      <c r="U21" s="11">
        <f t="shared" si="0"/>
        <v>0</v>
      </c>
      <c r="V21" s="10">
        <f>SUM(U11:U21)</f>
        <v>1374420.2992</v>
      </c>
      <c r="W21" s="9"/>
      <c r="Z21" s="190">
        <f t="shared" si="1"/>
        <v>0</v>
      </c>
      <c r="AA21" s="10">
        <f>SUM(Z11:Z21)</f>
        <v>1415652.898176</v>
      </c>
    </row>
    <row r="22" spans="2:27" x14ac:dyDescent="0.25">
      <c r="B22" s="19"/>
      <c r="C22" s="20"/>
      <c r="D22" s="20"/>
      <c r="E22" s="21"/>
      <c r="F22" s="20"/>
      <c r="G22" s="22"/>
      <c r="H22" s="2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0"/>
      <c r="T22" s="10"/>
      <c r="U22" s="11"/>
      <c r="V22" s="10"/>
      <c r="W22" s="9"/>
    </row>
    <row r="23" spans="2:27" s="24" customFormat="1" ht="12.75" x14ac:dyDescent="0.2">
      <c r="B23" s="25" t="s">
        <v>50</v>
      </c>
      <c r="D23" s="26"/>
      <c r="E23" s="27"/>
      <c r="F23" s="26"/>
      <c r="G23" s="28"/>
      <c r="H23" s="2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9"/>
      <c r="T23" s="29"/>
      <c r="U23" s="30"/>
      <c r="V23" s="29"/>
      <c r="W23" s="31"/>
    </row>
    <row r="24" spans="2:27" x14ac:dyDescent="0.25">
      <c r="B24" s="13"/>
      <c r="C24" s="14" t="s">
        <v>51</v>
      </c>
      <c r="D24" s="14" t="s">
        <v>26</v>
      </c>
      <c r="E24" s="15">
        <v>2011</v>
      </c>
      <c r="F24" s="14" t="s">
        <v>52</v>
      </c>
      <c r="G24" s="16">
        <v>61.39</v>
      </c>
      <c r="H24" s="16"/>
      <c r="I24" s="14"/>
      <c r="J24" s="20"/>
      <c r="K24" s="14" t="s">
        <v>53</v>
      </c>
      <c r="L24" s="14"/>
      <c r="M24" s="14"/>
      <c r="N24" s="20"/>
      <c r="O24" s="14"/>
      <c r="P24" s="14"/>
      <c r="Q24" s="14"/>
      <c r="R24" s="14"/>
      <c r="S24" s="18">
        <v>146.21</v>
      </c>
      <c r="T24" s="10"/>
      <c r="U24" s="11">
        <f>1.009*S24</f>
        <v>147.52589</v>
      </c>
      <c r="V24" s="10"/>
      <c r="W24" s="9">
        <v>2</v>
      </c>
      <c r="X24" s="32">
        <f>+U24/W24</f>
        <v>73.762945000000002</v>
      </c>
      <c r="Z24" s="190">
        <f t="shared" ref="Z24:Z33" si="2">U24*1.03</f>
        <v>151.9516667</v>
      </c>
    </row>
    <row r="25" spans="2:27" s="24" customFormat="1" x14ac:dyDescent="0.25">
      <c r="B25" s="33"/>
      <c r="C25" s="34" t="s">
        <v>54</v>
      </c>
      <c r="D25" s="34" t="s">
        <v>26</v>
      </c>
      <c r="E25" s="35">
        <v>2011</v>
      </c>
      <c r="F25" s="34" t="s">
        <v>55</v>
      </c>
      <c r="G25" s="36">
        <v>862</v>
      </c>
      <c r="H25" s="36"/>
      <c r="I25" s="34"/>
      <c r="J25" s="26"/>
      <c r="K25" s="34" t="s">
        <v>53</v>
      </c>
      <c r="L25" s="34"/>
      <c r="M25" s="34"/>
      <c r="N25" s="26"/>
      <c r="O25" s="34"/>
      <c r="P25" s="34"/>
      <c r="Q25" s="34"/>
      <c r="R25" s="34"/>
      <c r="S25" s="18">
        <v>982</v>
      </c>
      <c r="T25" s="29"/>
      <c r="U25" s="11">
        <f t="shared" ref="U25:U34" si="3">1.009*S25</f>
        <v>990.83799999999985</v>
      </c>
      <c r="V25" s="29"/>
      <c r="W25" s="31">
        <v>5</v>
      </c>
      <c r="X25" s="32">
        <f>+U25/W25</f>
        <v>198.16759999999996</v>
      </c>
      <c r="Z25" s="190">
        <f t="shared" si="2"/>
        <v>1020.5631399999999</v>
      </c>
    </row>
    <row r="26" spans="2:27" s="24" customFormat="1" x14ac:dyDescent="0.25">
      <c r="B26" s="33"/>
      <c r="C26" s="34" t="s">
        <v>56</v>
      </c>
      <c r="D26" s="34" t="s">
        <v>26</v>
      </c>
      <c r="E26" s="35">
        <v>2011</v>
      </c>
      <c r="F26" s="34" t="s">
        <v>55</v>
      </c>
      <c r="G26" s="36">
        <v>568</v>
      </c>
      <c r="H26" s="36"/>
      <c r="I26" s="34"/>
      <c r="J26" s="26"/>
      <c r="K26" s="34" t="s">
        <v>53</v>
      </c>
      <c r="L26" s="34"/>
      <c r="M26" s="34"/>
      <c r="N26" s="26"/>
      <c r="O26" s="34"/>
      <c r="P26" s="34"/>
      <c r="Q26" s="34"/>
      <c r="R26" s="34"/>
      <c r="S26" s="18">
        <v>647.07000000000005</v>
      </c>
      <c r="T26" s="29"/>
      <c r="U26" s="11">
        <f t="shared" si="3"/>
        <v>652.89363000000003</v>
      </c>
      <c r="V26" s="29"/>
      <c r="W26" s="31">
        <v>3</v>
      </c>
      <c r="X26" s="32">
        <f>+U26/W26</f>
        <v>217.63121000000001</v>
      </c>
      <c r="Z26" s="190">
        <f t="shared" si="2"/>
        <v>672.48043890000008</v>
      </c>
    </row>
    <row r="27" spans="2:27" x14ac:dyDescent="0.25">
      <c r="B27" s="13"/>
      <c r="C27" s="14" t="s">
        <v>57</v>
      </c>
      <c r="D27" s="14" t="s">
        <v>58</v>
      </c>
      <c r="E27" s="15">
        <v>2010</v>
      </c>
      <c r="F27" s="14" t="s">
        <v>59</v>
      </c>
      <c r="G27" s="16">
        <v>0</v>
      </c>
      <c r="H27" s="16"/>
      <c r="I27" s="14"/>
      <c r="J27" s="20"/>
      <c r="K27" s="14" t="s">
        <v>53</v>
      </c>
      <c r="L27" s="14"/>
      <c r="M27" s="14"/>
      <c r="N27" s="20"/>
      <c r="O27" s="14"/>
      <c r="P27" s="14"/>
      <c r="Q27" s="14"/>
      <c r="R27" s="14"/>
      <c r="S27" s="18">
        <v>0</v>
      </c>
      <c r="T27" s="37" t="s">
        <v>60</v>
      </c>
      <c r="U27" s="11">
        <f t="shared" si="3"/>
        <v>0</v>
      </c>
      <c r="V27" s="37" t="s">
        <v>60</v>
      </c>
      <c r="W27" s="9"/>
      <c r="X27" s="32"/>
      <c r="Z27" s="190">
        <f t="shared" si="2"/>
        <v>0</v>
      </c>
    </row>
    <row r="28" spans="2:27" x14ac:dyDescent="0.25">
      <c r="B28" s="13"/>
      <c r="C28" s="14" t="s">
        <v>61</v>
      </c>
      <c r="D28" s="14" t="s">
        <v>26</v>
      </c>
      <c r="E28" s="15">
        <v>2009</v>
      </c>
      <c r="F28" s="14" t="s">
        <v>62</v>
      </c>
      <c r="G28" s="16">
        <v>2010</v>
      </c>
      <c r="H28" s="16"/>
      <c r="I28" s="14"/>
      <c r="J28" s="20"/>
      <c r="K28" s="14" t="s">
        <v>53</v>
      </c>
      <c r="L28" s="14"/>
      <c r="M28" s="14"/>
      <c r="N28" s="20"/>
      <c r="O28" s="14"/>
      <c r="P28" s="14"/>
      <c r="Q28" s="14"/>
      <c r="R28" s="14"/>
      <c r="S28" s="18">
        <v>3643.36</v>
      </c>
      <c r="T28" s="10"/>
      <c r="U28" s="11">
        <f t="shared" si="3"/>
        <v>3676.1502399999999</v>
      </c>
      <c r="V28" s="10"/>
      <c r="W28" s="9">
        <v>5</v>
      </c>
      <c r="X28" s="32">
        <f t="shared" ref="X28:X34" si="4">+U28/W28</f>
        <v>735.23004800000001</v>
      </c>
      <c r="Z28" s="190">
        <f t="shared" si="2"/>
        <v>3786.4347471999999</v>
      </c>
    </row>
    <row r="29" spans="2:27" s="24" customFormat="1" x14ac:dyDescent="0.25">
      <c r="B29" s="33"/>
      <c r="C29" s="34" t="s">
        <v>63</v>
      </c>
      <c r="D29" s="34" t="s">
        <v>26</v>
      </c>
      <c r="E29" s="35">
        <v>2011</v>
      </c>
      <c r="F29" s="34" t="s">
        <v>64</v>
      </c>
      <c r="G29" s="36">
        <v>100</v>
      </c>
      <c r="H29" s="36"/>
      <c r="I29" s="34"/>
      <c r="J29" s="26"/>
      <c r="K29" s="34" t="s">
        <v>53</v>
      </c>
      <c r="L29" s="34"/>
      <c r="M29" s="34"/>
      <c r="N29" s="26"/>
      <c r="O29" s="34"/>
      <c r="P29" s="34"/>
      <c r="Q29" s="34"/>
      <c r="R29" s="34"/>
      <c r="S29" s="18">
        <v>128.72999999999999</v>
      </c>
      <c r="T29" s="29"/>
      <c r="U29" s="11">
        <f t="shared" si="3"/>
        <v>129.88856999999999</v>
      </c>
      <c r="V29" s="29"/>
      <c r="W29" s="31">
        <v>1</v>
      </c>
      <c r="X29" s="32">
        <f t="shared" si="4"/>
        <v>129.88856999999999</v>
      </c>
      <c r="Z29" s="190">
        <f t="shared" si="2"/>
        <v>133.78522709999999</v>
      </c>
    </row>
    <row r="30" spans="2:27" x14ac:dyDescent="0.25">
      <c r="B30" s="38"/>
      <c r="C30" s="39" t="s">
        <v>65</v>
      </c>
      <c r="D30" s="39" t="s">
        <v>26</v>
      </c>
      <c r="E30" s="40">
        <v>2013</v>
      </c>
      <c r="F30" s="39" t="s">
        <v>66</v>
      </c>
      <c r="G30" s="41">
        <v>3575</v>
      </c>
      <c r="H30" s="41"/>
      <c r="I30" s="39"/>
      <c r="J30" s="20"/>
      <c r="K30" s="39" t="s">
        <v>53</v>
      </c>
      <c r="L30" s="39"/>
      <c r="M30" s="39"/>
      <c r="N30" s="20"/>
      <c r="O30" s="39"/>
      <c r="P30" s="39"/>
      <c r="Q30" s="39"/>
      <c r="R30" s="39"/>
      <c r="S30" s="18">
        <v>3575</v>
      </c>
      <c r="T30" s="10"/>
      <c r="U30" s="11">
        <f t="shared" si="3"/>
        <v>3607.1749999999997</v>
      </c>
      <c r="V30" s="10"/>
      <c r="W30" s="9">
        <v>3</v>
      </c>
      <c r="X30" s="32">
        <f t="shared" si="4"/>
        <v>1202.3916666666667</v>
      </c>
      <c r="Z30" s="190">
        <f t="shared" si="2"/>
        <v>3715.3902499999999</v>
      </c>
    </row>
    <row r="31" spans="2:27" x14ac:dyDescent="0.25">
      <c r="B31" s="13"/>
      <c r="C31" s="14" t="s">
        <v>67</v>
      </c>
      <c r="D31" s="14" t="s">
        <v>26</v>
      </c>
      <c r="E31" s="15" t="s">
        <v>43</v>
      </c>
      <c r="F31" s="14"/>
      <c r="G31" s="16">
        <v>0</v>
      </c>
      <c r="H31" s="16">
        <v>972</v>
      </c>
      <c r="I31" s="14"/>
      <c r="J31" s="17"/>
      <c r="K31" s="14" t="s">
        <v>53</v>
      </c>
      <c r="L31" s="14"/>
      <c r="M31" s="14"/>
      <c r="N31" s="17"/>
      <c r="O31" s="14"/>
      <c r="P31" s="14"/>
      <c r="Q31" s="14"/>
      <c r="R31" s="14"/>
      <c r="S31" s="18">
        <v>971.56</v>
      </c>
      <c r="T31" s="10"/>
      <c r="U31" s="11">
        <f t="shared" si="3"/>
        <v>980.30403999999987</v>
      </c>
      <c r="V31" s="10"/>
      <c r="W31" s="9">
        <v>1</v>
      </c>
      <c r="X31" s="32">
        <f t="shared" si="4"/>
        <v>980.30403999999987</v>
      </c>
      <c r="Z31" s="190">
        <f t="shared" si="2"/>
        <v>1009.7131611999999</v>
      </c>
    </row>
    <row r="32" spans="2:27" s="24" customFormat="1" x14ac:dyDescent="0.25">
      <c r="B32" s="33"/>
      <c r="C32" s="34" t="s">
        <v>68</v>
      </c>
      <c r="D32" s="34" t="s">
        <v>26</v>
      </c>
      <c r="E32" s="35">
        <v>2011</v>
      </c>
      <c r="F32" s="34" t="s">
        <v>69</v>
      </c>
      <c r="G32" s="36">
        <v>2995</v>
      </c>
      <c r="H32" s="36"/>
      <c r="I32" s="34"/>
      <c r="J32" s="42"/>
      <c r="K32" s="34" t="s">
        <v>53</v>
      </c>
      <c r="L32" s="34"/>
      <c r="M32" s="34"/>
      <c r="N32" s="42"/>
      <c r="O32" s="34"/>
      <c r="P32" s="34"/>
      <c r="Q32" s="34"/>
      <c r="R32" s="34"/>
      <c r="S32" s="18">
        <v>3209.18</v>
      </c>
      <c r="T32" s="29"/>
      <c r="U32" s="11">
        <f t="shared" si="3"/>
        <v>3238.0626199999997</v>
      </c>
      <c r="V32" s="29"/>
      <c r="W32" s="31">
        <v>10</v>
      </c>
      <c r="X32" s="32">
        <f t="shared" si="4"/>
        <v>323.80626199999995</v>
      </c>
      <c r="Z32" s="190">
        <f t="shared" si="2"/>
        <v>3335.2044985999996</v>
      </c>
    </row>
    <row r="33" spans="2:27" s="24" customFormat="1" x14ac:dyDescent="0.25">
      <c r="B33" s="33"/>
      <c r="C33" s="34" t="s">
        <v>70</v>
      </c>
      <c r="D33" s="34" t="s">
        <v>26</v>
      </c>
      <c r="E33" s="35">
        <v>2011</v>
      </c>
      <c r="F33" s="34" t="s">
        <v>71</v>
      </c>
      <c r="G33" s="36">
        <v>2676</v>
      </c>
      <c r="H33" s="36"/>
      <c r="I33" s="34"/>
      <c r="J33" s="42"/>
      <c r="K33" s="34" t="s">
        <v>53</v>
      </c>
      <c r="L33" s="34"/>
      <c r="M33" s="34"/>
      <c r="N33" s="42"/>
      <c r="O33" s="34"/>
      <c r="P33" s="34"/>
      <c r="Q33" s="34"/>
      <c r="R33" s="34"/>
      <c r="S33" s="18">
        <v>2993.84</v>
      </c>
      <c r="T33" s="29"/>
      <c r="U33" s="11">
        <f>1.009*S33+0.6</f>
        <v>3021.38456</v>
      </c>
      <c r="V33" s="29"/>
      <c r="W33" s="31">
        <v>5</v>
      </c>
      <c r="X33" s="32">
        <f t="shared" si="4"/>
        <v>604.27691200000004</v>
      </c>
      <c r="Z33" s="190">
        <f t="shared" si="2"/>
        <v>3112.0260968000002</v>
      </c>
    </row>
    <row r="34" spans="2:27" s="24" customFormat="1" x14ac:dyDescent="0.25">
      <c r="B34" s="33"/>
      <c r="C34" s="34" t="s">
        <v>72</v>
      </c>
      <c r="D34" s="34" t="s">
        <v>26</v>
      </c>
      <c r="E34" s="35" t="s">
        <v>73</v>
      </c>
      <c r="F34" s="34"/>
      <c r="G34" s="36">
        <v>0</v>
      </c>
      <c r="H34" s="36"/>
      <c r="I34" s="34"/>
      <c r="J34" s="42"/>
      <c r="K34" s="34" t="s">
        <v>53</v>
      </c>
      <c r="L34" s="34"/>
      <c r="M34" s="34"/>
      <c r="N34" s="42"/>
      <c r="O34" s="34"/>
      <c r="P34" s="34"/>
      <c r="Q34" s="34"/>
      <c r="R34" s="34"/>
      <c r="S34" s="43">
        <v>1139.21</v>
      </c>
      <c r="T34" s="29">
        <f>SUM(S24:S34)</f>
        <v>17436.16</v>
      </c>
      <c r="U34" s="11">
        <f t="shared" si="3"/>
        <v>1149.46289</v>
      </c>
      <c r="V34" s="29">
        <f>SUM(U24:U34)</f>
        <v>17593.685439999997</v>
      </c>
      <c r="W34" s="31">
        <v>1</v>
      </c>
      <c r="X34" s="32">
        <f t="shared" si="4"/>
        <v>1149.46289</v>
      </c>
      <c r="Z34" s="190">
        <f>U34*1.03-0.01</f>
        <v>1183.9367767000001</v>
      </c>
      <c r="AA34" s="29">
        <f>SUM(Z24:Z34)</f>
        <v>18121.4860032</v>
      </c>
    </row>
    <row r="35" spans="2:27" s="24" customFormat="1" ht="12.75" x14ac:dyDescent="0.2">
      <c r="B35" s="44"/>
      <c r="C35" s="26"/>
      <c r="D35" s="26"/>
      <c r="E35" s="27"/>
      <c r="F35" s="26"/>
      <c r="G35" s="28"/>
      <c r="H35" s="28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9"/>
      <c r="T35" s="29"/>
      <c r="U35" s="30"/>
      <c r="V35" s="45"/>
      <c r="W35" s="31"/>
    </row>
    <row r="36" spans="2:27" x14ac:dyDescent="0.25">
      <c r="B36" s="46" t="s">
        <v>74</v>
      </c>
      <c r="C36" s="20"/>
      <c r="D36" s="20"/>
      <c r="E36" s="21"/>
      <c r="F36" s="20"/>
      <c r="G36" s="22"/>
      <c r="H36" s="22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10"/>
      <c r="T36" s="10"/>
      <c r="U36" s="11"/>
      <c r="V36" s="10"/>
      <c r="W36" s="9"/>
    </row>
    <row r="37" spans="2:27" x14ac:dyDescent="0.25">
      <c r="B37" s="13"/>
      <c r="C37" s="14" t="s">
        <v>75</v>
      </c>
      <c r="D37" s="14" t="s">
        <v>26</v>
      </c>
      <c r="E37" s="15">
        <v>1985</v>
      </c>
      <c r="F37" s="14" t="s">
        <v>76</v>
      </c>
      <c r="G37" s="16"/>
      <c r="H37" s="16">
        <v>1384</v>
      </c>
      <c r="I37" s="14"/>
      <c r="J37" s="20"/>
      <c r="K37" s="14" t="s">
        <v>53</v>
      </c>
      <c r="L37" s="14"/>
      <c r="M37" s="14"/>
      <c r="N37" s="20"/>
      <c r="O37" s="14"/>
      <c r="P37" s="14"/>
      <c r="Q37" s="14"/>
      <c r="R37" s="14"/>
      <c r="S37" s="43">
        <v>1384.5</v>
      </c>
      <c r="T37" s="10"/>
      <c r="U37" s="11">
        <f>1.03*S37</f>
        <v>1426.0350000000001</v>
      </c>
      <c r="V37" s="10"/>
      <c r="W37" s="9">
        <v>50</v>
      </c>
      <c r="X37" s="32">
        <f>+U37/W37</f>
        <v>28.520700000000001</v>
      </c>
      <c r="Z37" s="190">
        <f>U37*1.03</f>
        <v>1468.8160500000001</v>
      </c>
    </row>
    <row r="38" spans="2:27" x14ac:dyDescent="0.25">
      <c r="B38" s="13"/>
      <c r="C38" s="14" t="s">
        <v>77</v>
      </c>
      <c r="D38" s="14" t="s">
        <v>26</v>
      </c>
      <c r="E38" s="15">
        <v>1996</v>
      </c>
      <c r="F38" s="14" t="s">
        <v>76</v>
      </c>
      <c r="G38" s="16">
        <v>970</v>
      </c>
      <c r="H38" s="16"/>
      <c r="I38" s="14"/>
      <c r="J38" s="20"/>
      <c r="K38" s="14" t="s">
        <v>53</v>
      </c>
      <c r="L38" s="14"/>
      <c r="M38" s="14"/>
      <c r="N38" s="20"/>
      <c r="O38" s="14"/>
      <c r="P38" s="14"/>
      <c r="Q38" s="14"/>
      <c r="R38" s="14"/>
      <c r="S38" s="18">
        <v>7505.45</v>
      </c>
      <c r="T38" s="10">
        <f>SUM(S37:S38)</f>
        <v>8889.9500000000007</v>
      </c>
      <c r="U38" s="11">
        <f>1.03*S38</f>
        <v>7730.6135000000004</v>
      </c>
      <c r="V38" s="10">
        <f>SUM(U37:U38)</f>
        <v>9156.6485000000011</v>
      </c>
      <c r="W38" s="9">
        <v>50</v>
      </c>
      <c r="X38" s="32">
        <f>+U38/W38</f>
        <v>154.61227</v>
      </c>
      <c r="Z38" s="190">
        <f>U38*1.03</f>
        <v>7962.5319050000007</v>
      </c>
      <c r="AA38" s="10">
        <f>SUM(Z37:Z38)</f>
        <v>9431.3479550000011</v>
      </c>
    </row>
    <row r="39" spans="2:27" x14ac:dyDescent="0.25">
      <c r="B39" s="19"/>
      <c r="C39" s="20"/>
      <c r="D39" s="20"/>
      <c r="E39" s="21"/>
      <c r="F39" s="20"/>
      <c r="G39" s="22"/>
      <c r="H39" s="22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10"/>
      <c r="T39" s="10"/>
      <c r="U39" s="11"/>
      <c r="V39" s="10"/>
      <c r="W39" s="9"/>
    </row>
    <row r="40" spans="2:27" x14ac:dyDescent="0.25">
      <c r="B40" s="46" t="s">
        <v>78</v>
      </c>
      <c r="C40" s="20"/>
      <c r="D40" s="20"/>
      <c r="E40" s="21"/>
      <c r="F40" s="20"/>
      <c r="G40" s="22"/>
      <c r="H40" s="22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10"/>
      <c r="T40" s="10"/>
      <c r="U40" s="11"/>
      <c r="V40" s="10"/>
      <c r="W40" s="9"/>
    </row>
    <row r="41" spans="2:27" x14ac:dyDescent="0.25">
      <c r="B41" s="46"/>
      <c r="C41" s="20"/>
      <c r="D41" s="20"/>
      <c r="E41" s="21"/>
      <c r="F41" s="20"/>
      <c r="G41" s="22"/>
      <c r="H41" s="22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10"/>
      <c r="T41" s="10"/>
      <c r="U41" s="11"/>
      <c r="V41" s="10"/>
      <c r="W41" s="9"/>
    </row>
    <row r="42" spans="2:27" x14ac:dyDescent="0.25">
      <c r="C42" s="47" t="s">
        <v>79</v>
      </c>
      <c r="D42" s="48"/>
      <c r="E42" s="49"/>
      <c r="F42" s="48"/>
      <c r="G42" s="50"/>
      <c r="H42" s="50"/>
      <c r="I42" s="48"/>
      <c r="J42" s="20"/>
      <c r="K42" s="48"/>
      <c r="L42" s="48"/>
      <c r="M42" s="48"/>
      <c r="N42" s="20"/>
      <c r="O42" s="48"/>
      <c r="P42" s="48"/>
      <c r="Q42" s="48"/>
      <c r="R42" s="48"/>
      <c r="S42" s="10"/>
      <c r="T42" s="10"/>
      <c r="U42" s="11"/>
      <c r="V42" s="10"/>
      <c r="W42" s="9"/>
    </row>
    <row r="43" spans="2:27" x14ac:dyDescent="0.25">
      <c r="B43" s="38"/>
      <c r="C43" s="39" t="s">
        <v>80</v>
      </c>
      <c r="D43" s="39" t="s">
        <v>26</v>
      </c>
      <c r="E43" s="40">
        <v>2003</v>
      </c>
      <c r="F43" s="39" t="s">
        <v>81</v>
      </c>
      <c r="G43" s="41">
        <v>766</v>
      </c>
      <c r="H43" s="41"/>
      <c r="I43" s="39"/>
      <c r="J43" s="20"/>
      <c r="K43" s="39" t="s">
        <v>27</v>
      </c>
      <c r="L43" s="39"/>
      <c r="M43" s="39"/>
      <c r="N43" s="20"/>
      <c r="O43" s="39"/>
      <c r="P43" s="39"/>
      <c r="Q43" s="39"/>
      <c r="R43" s="39"/>
      <c r="S43" s="18">
        <v>1384.98</v>
      </c>
      <c r="T43" s="10"/>
      <c r="U43" s="11">
        <f>1.03*S43</f>
        <v>1426.5294000000001</v>
      </c>
      <c r="V43" s="10"/>
      <c r="W43" s="9">
        <v>20</v>
      </c>
      <c r="X43" s="32">
        <f>+U43/W43</f>
        <v>71.32647</v>
      </c>
      <c r="Z43" s="190">
        <f>U43*1.03</f>
        <v>1469.3252820000002</v>
      </c>
    </row>
    <row r="44" spans="2:27" x14ac:dyDescent="0.25">
      <c r="B44" s="13"/>
      <c r="C44" s="14" t="s">
        <v>82</v>
      </c>
      <c r="D44" s="14" t="s">
        <v>83</v>
      </c>
      <c r="E44" s="15" t="s">
        <v>84</v>
      </c>
      <c r="F44" s="14" t="s">
        <v>43</v>
      </c>
      <c r="G44" s="16"/>
      <c r="H44" s="16">
        <v>30738</v>
      </c>
      <c r="I44" s="14"/>
      <c r="J44" s="20"/>
      <c r="K44" s="14" t="s">
        <v>85</v>
      </c>
      <c r="L44" s="14"/>
      <c r="M44" s="14"/>
      <c r="N44" s="20"/>
      <c r="O44" s="14"/>
      <c r="P44" s="14"/>
      <c r="Q44" s="14"/>
      <c r="R44" s="14"/>
      <c r="S44" s="18">
        <v>30738.77</v>
      </c>
      <c r="T44" s="10">
        <f>SUM(S43:S44)</f>
        <v>32123.75</v>
      </c>
      <c r="U44" s="11">
        <f>1.03*S44</f>
        <v>31660.933100000002</v>
      </c>
      <c r="V44" s="10">
        <f>SUM(U43:U44)</f>
        <v>33087.462500000001</v>
      </c>
      <c r="W44" s="9">
        <v>100</v>
      </c>
      <c r="X44" s="32">
        <f>+U44/W44</f>
        <v>316.609331</v>
      </c>
      <c r="Z44" s="190">
        <f>U44*1.03-0.01</f>
        <v>32610.751093000006</v>
      </c>
      <c r="AA44" s="10">
        <f>SUM(Z43:Z44)</f>
        <v>34080.076375000004</v>
      </c>
    </row>
    <row r="45" spans="2:27" x14ac:dyDescent="0.25">
      <c r="B45" s="19"/>
      <c r="C45" s="20"/>
      <c r="D45" s="20"/>
      <c r="E45" s="21"/>
      <c r="F45" s="20"/>
      <c r="G45" s="22"/>
      <c r="H45" s="22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10"/>
      <c r="T45" s="10"/>
      <c r="U45" s="11"/>
      <c r="V45" s="10"/>
      <c r="W45" s="9"/>
    </row>
    <row r="46" spans="2:27" x14ac:dyDescent="0.25">
      <c r="B46" s="19"/>
      <c r="C46" s="25" t="s">
        <v>86</v>
      </c>
      <c r="D46" s="20"/>
      <c r="E46" s="21"/>
      <c r="F46" s="20"/>
      <c r="G46" s="22"/>
      <c r="H46" s="22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10"/>
      <c r="T46" s="10"/>
      <c r="U46" s="11"/>
      <c r="V46" s="10"/>
      <c r="W46" s="9"/>
    </row>
    <row r="47" spans="2:27" x14ac:dyDescent="0.25">
      <c r="B47" s="13"/>
      <c r="C47" s="14" t="s">
        <v>87</v>
      </c>
      <c r="D47" s="14" t="s">
        <v>26</v>
      </c>
      <c r="E47" s="15">
        <v>1920</v>
      </c>
      <c r="F47" s="14" t="s">
        <v>88</v>
      </c>
      <c r="G47" s="16"/>
      <c r="H47" s="16">
        <v>39324</v>
      </c>
      <c r="I47" s="14"/>
      <c r="J47" s="20"/>
      <c r="K47" s="14" t="s">
        <v>89</v>
      </c>
      <c r="L47" s="14"/>
      <c r="M47" s="14"/>
      <c r="N47" s="20"/>
      <c r="O47" s="14"/>
      <c r="P47" s="14"/>
      <c r="Q47" s="14"/>
      <c r="R47" s="14"/>
      <c r="S47" s="18">
        <v>39324.75</v>
      </c>
      <c r="T47" s="10"/>
      <c r="U47" s="11">
        <f>1.03*S47</f>
        <v>40504.4925</v>
      </c>
      <c r="V47" s="10"/>
      <c r="W47" s="9">
        <v>100</v>
      </c>
      <c r="X47" s="32">
        <f>+U47/W47</f>
        <v>405.04492499999998</v>
      </c>
      <c r="Z47" s="190">
        <f>U47*1.03</f>
        <v>41719.627274999999</v>
      </c>
    </row>
    <row r="48" spans="2:27" x14ac:dyDescent="0.25">
      <c r="B48" s="13"/>
      <c r="C48" s="14" t="s">
        <v>90</v>
      </c>
      <c r="D48" s="14" t="s">
        <v>26</v>
      </c>
      <c r="E48" s="15">
        <v>1920</v>
      </c>
      <c r="F48" s="14" t="s">
        <v>43</v>
      </c>
      <c r="G48" s="16"/>
      <c r="H48" s="16">
        <v>3960</v>
      </c>
      <c r="I48" s="14"/>
      <c r="J48" s="20"/>
      <c r="K48" s="14" t="s">
        <v>89</v>
      </c>
      <c r="L48" s="14"/>
      <c r="M48" s="14"/>
      <c r="N48" s="20"/>
      <c r="O48" s="14"/>
      <c r="P48" s="14"/>
      <c r="Q48" s="14"/>
      <c r="R48" s="14"/>
      <c r="S48" s="51">
        <v>3960.82</v>
      </c>
      <c r="T48" s="10">
        <f>SUM(S47:S48)</f>
        <v>43285.57</v>
      </c>
      <c r="U48" s="11">
        <f>1.03*S48</f>
        <v>4079.6446000000001</v>
      </c>
      <c r="V48" s="10">
        <f>SUM(U47:U48)</f>
        <v>44584.1371</v>
      </c>
      <c r="W48" s="9">
        <v>50</v>
      </c>
      <c r="X48" s="32">
        <f>+U48/W48</f>
        <v>81.592892000000006</v>
      </c>
      <c r="Z48" s="190">
        <f>U48*1.03</f>
        <v>4202.0339380000005</v>
      </c>
      <c r="AA48" s="10">
        <f>SUM(Z47:Z48)</f>
        <v>45921.661212999999</v>
      </c>
    </row>
    <row r="49" spans="2:27" x14ac:dyDescent="0.25">
      <c r="B49" s="19"/>
      <c r="C49" s="20"/>
      <c r="D49" s="20"/>
      <c r="E49" s="21"/>
      <c r="F49" s="20"/>
      <c r="G49" s="22"/>
      <c r="H49" s="22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10"/>
      <c r="T49" s="10"/>
      <c r="U49" s="11"/>
      <c r="V49" s="10"/>
      <c r="W49" s="9"/>
    </row>
    <row r="50" spans="2:27" x14ac:dyDescent="0.25">
      <c r="B50" s="19"/>
      <c r="C50" s="25" t="s">
        <v>91</v>
      </c>
      <c r="D50" s="20"/>
      <c r="E50" s="21"/>
      <c r="F50" s="20"/>
      <c r="G50" s="22"/>
      <c r="H50" s="22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10"/>
      <c r="T50" s="10"/>
      <c r="U50" s="11"/>
      <c r="V50" s="10"/>
      <c r="W50" s="9"/>
    </row>
    <row r="51" spans="2:27" x14ac:dyDescent="0.25">
      <c r="B51" s="13"/>
      <c r="C51" s="14" t="s">
        <v>92</v>
      </c>
      <c r="D51" s="14" t="s">
        <v>26</v>
      </c>
      <c r="E51" s="15">
        <v>2008</v>
      </c>
      <c r="F51" s="14" t="s">
        <v>93</v>
      </c>
      <c r="G51" s="16">
        <v>86800</v>
      </c>
      <c r="H51" s="16"/>
      <c r="I51" s="14"/>
      <c r="J51" s="20"/>
      <c r="K51" s="14" t="s">
        <v>45</v>
      </c>
      <c r="L51" s="14"/>
      <c r="M51" s="14"/>
      <c r="N51" s="20"/>
      <c r="O51" s="14"/>
      <c r="P51" s="14"/>
      <c r="Q51" s="14"/>
      <c r="R51" s="14"/>
      <c r="S51" s="18">
        <v>86720.960000000006</v>
      </c>
      <c r="T51" s="10"/>
      <c r="U51" s="11">
        <f>1.03*S51</f>
        <v>89322.588800000012</v>
      </c>
      <c r="V51" s="10"/>
      <c r="W51" s="9">
        <v>30</v>
      </c>
      <c r="X51" s="32">
        <f>+U51/W51</f>
        <v>2977.4196266666672</v>
      </c>
      <c r="Z51" s="190">
        <f>U51*1.03</f>
        <v>92002.266464000015</v>
      </c>
    </row>
    <row r="52" spans="2:27" x14ac:dyDescent="0.25">
      <c r="B52" s="38"/>
      <c r="C52" s="14" t="s">
        <v>94</v>
      </c>
      <c r="D52" s="39" t="s">
        <v>26</v>
      </c>
      <c r="E52" s="40">
        <v>2009</v>
      </c>
      <c r="F52" s="39" t="s">
        <v>95</v>
      </c>
      <c r="G52" s="41">
        <v>7845</v>
      </c>
      <c r="H52" s="41"/>
      <c r="I52" s="39"/>
      <c r="J52" s="20"/>
      <c r="K52" s="39" t="s">
        <v>45</v>
      </c>
      <c r="L52" s="39"/>
      <c r="M52" s="39"/>
      <c r="N52" s="20"/>
      <c r="O52" s="39"/>
      <c r="P52" s="39"/>
      <c r="Q52" s="39"/>
      <c r="R52" s="39"/>
      <c r="S52" s="51">
        <v>0</v>
      </c>
      <c r="T52" s="10"/>
      <c r="U52" s="11">
        <f>1.03*S52</f>
        <v>0</v>
      </c>
      <c r="V52" s="10"/>
      <c r="W52" s="9">
        <v>10</v>
      </c>
      <c r="X52" s="32">
        <f>+U52/W52</f>
        <v>0</v>
      </c>
      <c r="Z52" s="190">
        <f>U52*1.03</f>
        <v>0</v>
      </c>
    </row>
    <row r="53" spans="2:27" x14ac:dyDescent="0.25">
      <c r="B53" s="38"/>
      <c r="C53" s="39" t="s">
        <v>96</v>
      </c>
      <c r="D53" s="39" t="s">
        <v>26</v>
      </c>
      <c r="E53" s="40">
        <v>2008</v>
      </c>
      <c r="F53" s="39" t="s">
        <v>97</v>
      </c>
      <c r="G53" s="41" t="s">
        <v>43</v>
      </c>
      <c r="H53" s="41">
        <v>89118</v>
      </c>
      <c r="I53" s="39"/>
      <c r="J53" s="20"/>
      <c r="K53" s="39" t="s">
        <v>98</v>
      </c>
      <c r="L53" s="39"/>
      <c r="M53" s="39"/>
      <c r="N53" s="20"/>
      <c r="O53" s="39"/>
      <c r="P53" s="39"/>
      <c r="Q53" s="39"/>
      <c r="R53" s="39"/>
      <c r="S53" s="18">
        <v>89118.24</v>
      </c>
      <c r="T53" s="10"/>
      <c r="U53" s="11">
        <f>1.03*S53</f>
        <v>91791.787200000006</v>
      </c>
      <c r="V53" s="10"/>
      <c r="W53" s="9">
        <v>10</v>
      </c>
      <c r="X53" s="32">
        <f>+U53/W53</f>
        <v>9179.1787199999999</v>
      </c>
      <c r="Z53" s="190">
        <f>U53*1.03</f>
        <v>94545.540816000008</v>
      </c>
    </row>
    <row r="54" spans="2:27" x14ac:dyDescent="0.25">
      <c r="B54" s="13"/>
      <c r="C54" s="52" t="s">
        <v>99</v>
      </c>
      <c r="D54" s="14" t="s">
        <v>26</v>
      </c>
      <c r="E54" s="15">
        <v>2011</v>
      </c>
      <c r="F54" s="14"/>
      <c r="G54" s="16">
        <v>12669.5</v>
      </c>
      <c r="H54" s="16"/>
      <c r="I54" s="14"/>
      <c r="J54" s="17"/>
      <c r="K54" s="14" t="s">
        <v>45</v>
      </c>
      <c r="L54" s="14"/>
      <c r="M54" s="14"/>
      <c r="N54" s="17"/>
      <c r="O54" s="14"/>
      <c r="P54" s="14"/>
      <c r="Q54" s="14"/>
      <c r="R54" s="14"/>
      <c r="S54" s="18">
        <v>13772.88</v>
      </c>
      <c r="T54" s="10"/>
      <c r="U54" s="11">
        <f>1.03*S54</f>
        <v>14186.0664</v>
      </c>
      <c r="V54" s="10"/>
      <c r="W54" s="9">
        <v>5</v>
      </c>
      <c r="X54" s="32">
        <f>+U54/W54</f>
        <v>2837.2132799999999</v>
      </c>
      <c r="Z54" s="190">
        <f>U54*1.03</f>
        <v>14611.648392000001</v>
      </c>
    </row>
    <row r="55" spans="2:27" x14ac:dyDescent="0.25">
      <c r="B55" s="13"/>
      <c r="C55" s="52" t="s">
        <v>100</v>
      </c>
      <c r="D55" s="14" t="s">
        <v>26</v>
      </c>
      <c r="E55" s="15">
        <v>2012</v>
      </c>
      <c r="F55" s="14" t="s">
        <v>101</v>
      </c>
      <c r="G55" s="16">
        <v>2026</v>
      </c>
      <c r="H55" s="16"/>
      <c r="I55" s="14"/>
      <c r="J55" s="17"/>
      <c r="K55" s="14" t="s">
        <v>45</v>
      </c>
      <c r="L55" s="14"/>
      <c r="M55" s="14"/>
      <c r="N55" s="17"/>
      <c r="O55" s="14"/>
      <c r="P55" s="14"/>
      <c r="Q55" s="14"/>
      <c r="R55" s="14"/>
      <c r="S55" s="18">
        <v>2025.25</v>
      </c>
      <c r="T55" s="10">
        <f>SUM(S51:S55)</f>
        <v>191637.33000000002</v>
      </c>
      <c r="U55" s="11">
        <f>1.03*S55</f>
        <v>2086.0075000000002</v>
      </c>
      <c r="V55" s="10">
        <f>SUM(U51:U55)</f>
        <v>197386.44990000004</v>
      </c>
      <c r="W55" s="9">
        <v>5</v>
      </c>
      <c r="X55" s="32">
        <f>+U55/W55</f>
        <v>417.20150000000001</v>
      </c>
      <c r="Z55" s="190">
        <f>U55*1.03</f>
        <v>2148.5877250000003</v>
      </c>
      <c r="AA55" s="10">
        <f>SUM(Z51:Z55)</f>
        <v>203308.043397</v>
      </c>
    </row>
    <row r="56" spans="2:27" x14ac:dyDescent="0.25">
      <c r="B56" s="19"/>
      <c r="C56" s="53"/>
      <c r="D56" s="20"/>
      <c r="E56" s="21"/>
      <c r="F56" s="20"/>
      <c r="G56" s="22"/>
      <c r="H56" s="22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10"/>
      <c r="T56" s="10"/>
      <c r="U56" s="11"/>
      <c r="V56" s="10"/>
      <c r="W56" s="9"/>
    </row>
    <row r="57" spans="2:27" x14ac:dyDescent="0.25">
      <c r="B57" s="19"/>
      <c r="C57" s="53"/>
      <c r="D57" s="20"/>
      <c r="E57" s="21"/>
      <c r="F57" s="20"/>
      <c r="G57" s="22"/>
      <c r="H57" s="22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10"/>
      <c r="T57" s="10"/>
      <c r="U57" s="11"/>
      <c r="V57" s="10"/>
      <c r="W57" s="9"/>
    </row>
    <row r="58" spans="2:27" x14ac:dyDescent="0.25">
      <c r="B58" s="19"/>
      <c r="C58" s="54" t="s">
        <v>102</v>
      </c>
      <c r="D58" s="20"/>
      <c r="E58" s="21"/>
      <c r="F58" s="20"/>
      <c r="G58" s="22"/>
      <c r="H58" s="22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10"/>
      <c r="T58" s="10"/>
      <c r="U58" s="11"/>
      <c r="V58" s="10"/>
      <c r="W58" s="9"/>
    </row>
    <row r="59" spans="2:27" x14ac:dyDescent="0.25">
      <c r="B59" s="13"/>
      <c r="C59" s="14" t="s">
        <v>103</v>
      </c>
      <c r="D59" s="14" t="s">
        <v>26</v>
      </c>
      <c r="E59" s="15"/>
      <c r="F59" s="14" t="s">
        <v>104</v>
      </c>
      <c r="G59" s="16"/>
      <c r="H59" s="55">
        <v>6000</v>
      </c>
      <c r="I59" s="56"/>
      <c r="J59" s="17"/>
      <c r="K59" s="57"/>
      <c r="L59" s="14"/>
      <c r="M59" s="14"/>
      <c r="N59" s="20"/>
      <c r="O59" s="14"/>
      <c r="P59" s="14"/>
      <c r="Q59" s="14"/>
      <c r="R59" s="14"/>
      <c r="S59" s="43">
        <v>10998.54</v>
      </c>
      <c r="T59" s="10"/>
      <c r="U59" s="11">
        <f t="shared" ref="U59:U92" si="5">1.03*S59</f>
        <v>11328.496200000001</v>
      </c>
      <c r="V59" s="10"/>
      <c r="W59" s="9">
        <v>5</v>
      </c>
      <c r="X59" s="32">
        <f t="shared" ref="X59:X91" si="6">+U59/W59</f>
        <v>2265.6992400000004</v>
      </c>
      <c r="Z59" s="190">
        <f t="shared" ref="Z59:Z91" si="7">U59*1.03</f>
        <v>11668.351086000002</v>
      </c>
    </row>
    <row r="60" spans="2:27" x14ac:dyDescent="0.25">
      <c r="B60" s="58"/>
      <c r="C60" s="59" t="s">
        <v>105</v>
      </c>
      <c r="D60" s="59" t="s">
        <v>26</v>
      </c>
      <c r="E60" s="60">
        <v>2004</v>
      </c>
      <c r="F60" s="59" t="s">
        <v>104</v>
      </c>
      <c r="G60" s="61">
        <v>803</v>
      </c>
      <c r="H60" s="62"/>
      <c r="I60" s="63"/>
      <c r="J60" s="17"/>
      <c r="K60" s="64"/>
      <c r="L60" s="59"/>
      <c r="M60" s="59"/>
      <c r="N60" s="20"/>
      <c r="O60" s="59"/>
      <c r="P60" s="59"/>
      <c r="Q60" s="59"/>
      <c r="R60" s="59"/>
      <c r="S60" s="43"/>
      <c r="T60" s="10"/>
      <c r="U60" s="11">
        <f t="shared" si="5"/>
        <v>0</v>
      </c>
      <c r="V60" s="10"/>
      <c r="W60" s="9"/>
      <c r="X60" s="32"/>
      <c r="Z60" s="190">
        <f t="shared" si="7"/>
        <v>0</v>
      </c>
    </row>
    <row r="61" spans="2:27" x14ac:dyDescent="0.25">
      <c r="B61" s="58"/>
      <c r="C61" s="59" t="s">
        <v>105</v>
      </c>
      <c r="D61" s="59" t="s">
        <v>26</v>
      </c>
      <c r="E61" s="60">
        <v>2005</v>
      </c>
      <c r="F61" s="59" t="s">
        <v>104</v>
      </c>
      <c r="G61" s="61">
        <f>464+447.5</f>
        <v>911.5</v>
      </c>
      <c r="H61" s="62"/>
      <c r="I61" s="63"/>
      <c r="J61" s="17"/>
      <c r="K61" s="64"/>
      <c r="L61" s="59"/>
      <c r="M61" s="59"/>
      <c r="N61" s="20"/>
      <c r="O61" s="59"/>
      <c r="P61" s="59"/>
      <c r="Q61" s="59"/>
      <c r="R61" s="59"/>
      <c r="S61" s="43"/>
      <c r="T61" s="10"/>
      <c r="U61" s="11">
        <f t="shared" si="5"/>
        <v>0</v>
      </c>
      <c r="V61" s="10"/>
      <c r="W61" s="9"/>
      <c r="X61" s="32"/>
      <c r="Z61" s="190">
        <f t="shared" si="7"/>
        <v>0</v>
      </c>
    </row>
    <row r="62" spans="2:27" x14ac:dyDescent="0.25">
      <c r="B62" s="58"/>
      <c r="C62" s="59" t="s">
        <v>106</v>
      </c>
      <c r="D62" s="59" t="s">
        <v>26</v>
      </c>
      <c r="E62" s="60"/>
      <c r="F62" s="59" t="s">
        <v>107</v>
      </c>
      <c r="G62" s="61"/>
      <c r="H62" s="62">
        <v>5243</v>
      </c>
      <c r="I62" s="63"/>
      <c r="J62" s="17"/>
      <c r="K62" s="64"/>
      <c r="L62" s="59"/>
      <c r="M62" s="59"/>
      <c r="N62" s="20"/>
      <c r="O62" s="59"/>
      <c r="P62" s="59"/>
      <c r="Q62" s="59"/>
      <c r="R62" s="59"/>
      <c r="S62" s="43">
        <v>5243.89</v>
      </c>
      <c r="T62" s="10"/>
      <c r="U62" s="11">
        <f t="shared" si="5"/>
        <v>5401.2067000000006</v>
      </c>
      <c r="V62" s="10"/>
      <c r="W62" s="9">
        <v>5</v>
      </c>
      <c r="X62" s="32">
        <f t="shared" si="6"/>
        <v>1080.24134</v>
      </c>
      <c r="Z62" s="190">
        <f t="shared" si="7"/>
        <v>5563.2429010000005</v>
      </c>
    </row>
    <row r="63" spans="2:27" x14ac:dyDescent="0.25">
      <c r="B63" s="58"/>
      <c r="C63" s="14" t="s">
        <v>108</v>
      </c>
      <c r="D63" s="14" t="s">
        <v>26</v>
      </c>
      <c r="E63" s="15">
        <v>2009</v>
      </c>
      <c r="F63" s="14" t="s">
        <v>107</v>
      </c>
      <c r="G63" s="16">
        <v>1050</v>
      </c>
      <c r="H63" s="55"/>
      <c r="I63" s="56"/>
      <c r="J63" s="17"/>
      <c r="K63" s="57"/>
      <c r="L63" s="14"/>
      <c r="M63" s="14"/>
      <c r="N63" s="20"/>
      <c r="O63" s="14"/>
      <c r="P63" s="14"/>
      <c r="Q63" s="14"/>
      <c r="R63" s="14"/>
      <c r="S63" s="43">
        <v>1747.96</v>
      </c>
      <c r="T63" s="10"/>
      <c r="U63" s="11">
        <f t="shared" si="5"/>
        <v>1800.3988000000002</v>
      </c>
      <c r="V63" s="10"/>
      <c r="W63" s="9">
        <v>5</v>
      </c>
      <c r="X63" s="32">
        <f t="shared" si="6"/>
        <v>360.07976000000002</v>
      </c>
      <c r="Z63" s="190">
        <f t="shared" si="7"/>
        <v>1854.4107640000002</v>
      </c>
    </row>
    <row r="64" spans="2:27" x14ac:dyDescent="0.25">
      <c r="B64" s="13"/>
      <c r="C64" s="14" t="s">
        <v>109</v>
      </c>
      <c r="D64" s="14" t="s">
        <v>26</v>
      </c>
      <c r="E64" s="15">
        <v>2007</v>
      </c>
      <c r="F64" s="14" t="s">
        <v>107</v>
      </c>
      <c r="G64" s="16"/>
      <c r="H64" s="55">
        <v>1500</v>
      </c>
      <c r="I64" s="56"/>
      <c r="J64" s="17"/>
      <c r="K64" s="57"/>
      <c r="L64" s="14"/>
      <c r="M64" s="14"/>
      <c r="N64" s="20"/>
      <c r="O64" s="14"/>
      <c r="P64" s="14"/>
      <c r="Q64" s="14"/>
      <c r="R64" s="14"/>
      <c r="S64" s="43">
        <v>1500.47</v>
      </c>
      <c r="T64" s="10"/>
      <c r="U64" s="11">
        <f t="shared" si="5"/>
        <v>1545.4841000000001</v>
      </c>
      <c r="V64" s="10"/>
      <c r="W64" s="9">
        <v>5</v>
      </c>
      <c r="X64" s="32">
        <f t="shared" si="6"/>
        <v>309.09682000000004</v>
      </c>
      <c r="Z64" s="190">
        <f t="shared" si="7"/>
        <v>1591.8486230000001</v>
      </c>
    </row>
    <row r="65" spans="2:26" ht="26.25" x14ac:dyDescent="0.25">
      <c r="B65" s="13"/>
      <c r="C65" s="39" t="s">
        <v>110</v>
      </c>
      <c r="D65" s="14" t="s">
        <v>26</v>
      </c>
      <c r="E65" s="40">
        <v>2011</v>
      </c>
      <c r="F65" s="39"/>
      <c r="G65" s="41">
        <v>1564.2</v>
      </c>
      <c r="H65" s="65"/>
      <c r="I65" s="66"/>
      <c r="J65" s="17"/>
      <c r="K65" s="67" t="s">
        <v>111</v>
      </c>
      <c r="L65" s="39"/>
      <c r="M65" s="39"/>
      <c r="N65" s="20"/>
      <c r="O65" s="39"/>
      <c r="P65" s="39"/>
      <c r="Q65" s="39"/>
      <c r="R65" s="39"/>
      <c r="S65" s="68">
        <v>1500.47</v>
      </c>
      <c r="T65" s="10"/>
      <c r="U65" s="11">
        <f t="shared" si="5"/>
        <v>1545.4841000000001</v>
      </c>
      <c r="V65" s="10"/>
      <c r="W65" s="9">
        <v>5</v>
      </c>
      <c r="X65" s="32">
        <f t="shared" si="6"/>
        <v>309.09682000000004</v>
      </c>
      <c r="Z65" s="190">
        <f t="shared" si="7"/>
        <v>1591.8486230000001</v>
      </c>
    </row>
    <row r="66" spans="2:26" x14ac:dyDescent="0.25">
      <c r="B66" s="13"/>
      <c r="C66" s="14" t="s">
        <v>112</v>
      </c>
      <c r="D66" s="14" t="s">
        <v>26</v>
      </c>
      <c r="E66" s="15">
        <v>2002</v>
      </c>
      <c r="F66" s="14" t="s">
        <v>113</v>
      </c>
      <c r="G66" s="16"/>
      <c r="H66" s="55">
        <v>1037</v>
      </c>
      <c r="I66" s="56"/>
      <c r="J66" s="17"/>
      <c r="K66" s="57"/>
      <c r="L66" s="14"/>
      <c r="M66" s="14"/>
      <c r="N66" s="20"/>
      <c r="O66" s="14"/>
      <c r="P66" s="14"/>
      <c r="Q66" s="14"/>
      <c r="R66" s="14"/>
      <c r="S66" s="43">
        <v>1037.32</v>
      </c>
      <c r="T66" s="10"/>
      <c r="U66" s="11">
        <f t="shared" si="5"/>
        <v>1068.4395999999999</v>
      </c>
      <c r="V66" s="10"/>
      <c r="W66" s="9">
        <v>10</v>
      </c>
      <c r="X66" s="32">
        <f t="shared" si="6"/>
        <v>106.84396</v>
      </c>
      <c r="Z66" s="190">
        <f t="shared" si="7"/>
        <v>1100.492788</v>
      </c>
    </row>
    <row r="67" spans="2:26" x14ac:dyDescent="0.25">
      <c r="B67" s="13"/>
      <c r="C67" s="14" t="s">
        <v>114</v>
      </c>
      <c r="D67" s="14" t="s">
        <v>26</v>
      </c>
      <c r="E67" s="15"/>
      <c r="F67" s="14"/>
      <c r="G67" s="16"/>
      <c r="H67" s="55">
        <v>480</v>
      </c>
      <c r="I67" s="56"/>
      <c r="J67" s="17"/>
      <c r="K67" s="57"/>
      <c r="L67" s="14"/>
      <c r="M67" s="14"/>
      <c r="N67" s="20"/>
      <c r="O67" s="14"/>
      <c r="P67" s="14"/>
      <c r="Q67" s="14"/>
      <c r="R67" s="14"/>
      <c r="S67" s="43">
        <v>479.63</v>
      </c>
      <c r="T67" s="10"/>
      <c r="U67" s="11">
        <f t="shared" si="5"/>
        <v>494.01890000000003</v>
      </c>
      <c r="V67" s="10"/>
      <c r="W67" s="9">
        <v>0</v>
      </c>
      <c r="X67" s="32"/>
      <c r="Z67" s="190">
        <f t="shared" si="7"/>
        <v>508.83946700000007</v>
      </c>
    </row>
    <row r="68" spans="2:26" x14ac:dyDescent="0.25">
      <c r="B68" s="13"/>
      <c r="C68" s="14" t="s">
        <v>115</v>
      </c>
      <c r="D68" s="14" t="s">
        <v>26</v>
      </c>
      <c r="E68" s="15">
        <v>2007</v>
      </c>
      <c r="F68" s="14" t="s">
        <v>116</v>
      </c>
      <c r="G68" s="16"/>
      <c r="H68" s="55">
        <v>480</v>
      </c>
      <c r="I68" s="56"/>
      <c r="J68" s="17"/>
      <c r="K68" s="57"/>
      <c r="L68" s="14"/>
      <c r="M68" s="14"/>
      <c r="N68" s="20"/>
      <c r="O68" s="14"/>
      <c r="P68" s="14"/>
      <c r="Q68" s="14"/>
      <c r="R68" s="14"/>
      <c r="S68" s="43">
        <v>479.63</v>
      </c>
      <c r="T68" s="10"/>
      <c r="U68" s="11">
        <f t="shared" si="5"/>
        <v>494.01890000000003</v>
      </c>
      <c r="V68" s="10"/>
      <c r="W68" s="9">
        <v>5</v>
      </c>
      <c r="X68" s="32">
        <f t="shared" si="6"/>
        <v>98.803780000000003</v>
      </c>
      <c r="Z68" s="190">
        <f t="shared" si="7"/>
        <v>508.83946700000007</v>
      </c>
    </row>
    <row r="69" spans="2:26" x14ac:dyDescent="0.25">
      <c r="B69" s="13"/>
      <c r="C69" s="14" t="s">
        <v>117</v>
      </c>
      <c r="D69" s="14" t="s">
        <v>26</v>
      </c>
      <c r="E69" s="15"/>
      <c r="F69" s="14" t="s">
        <v>101</v>
      </c>
      <c r="G69" s="16"/>
      <c r="H69" s="55">
        <v>1484</v>
      </c>
      <c r="I69" s="56"/>
      <c r="J69" s="17"/>
      <c r="K69" s="57"/>
      <c r="L69" s="14"/>
      <c r="M69" s="14"/>
      <c r="N69" s="20"/>
      <c r="O69" s="14"/>
      <c r="P69" s="14"/>
      <c r="Q69" s="14"/>
      <c r="R69" s="14"/>
      <c r="S69" s="43">
        <v>1483.59</v>
      </c>
      <c r="T69" s="10"/>
      <c r="U69" s="11">
        <f t="shared" si="5"/>
        <v>1528.0977</v>
      </c>
      <c r="V69" s="10"/>
      <c r="W69" s="9">
        <v>5</v>
      </c>
      <c r="X69" s="32">
        <f t="shared" si="6"/>
        <v>305.61954000000003</v>
      </c>
      <c r="Z69" s="190">
        <f t="shared" si="7"/>
        <v>1573.9406310000002</v>
      </c>
    </row>
    <row r="70" spans="2:26" x14ac:dyDescent="0.25">
      <c r="B70" s="13"/>
      <c r="C70" s="14" t="s">
        <v>118</v>
      </c>
      <c r="D70" s="14" t="s">
        <v>26</v>
      </c>
      <c r="E70" s="15">
        <v>2006</v>
      </c>
      <c r="F70" s="14" t="s">
        <v>119</v>
      </c>
      <c r="G70" s="16"/>
      <c r="H70" s="55">
        <v>563</v>
      </c>
      <c r="I70" s="56"/>
      <c r="J70" s="17"/>
      <c r="K70" s="57" t="s">
        <v>120</v>
      </c>
      <c r="L70" s="14"/>
      <c r="M70" s="14"/>
      <c r="N70" s="20"/>
      <c r="O70" s="14"/>
      <c r="P70" s="14"/>
      <c r="Q70" s="14"/>
      <c r="R70" s="14"/>
      <c r="S70" s="43">
        <v>562.91999999999996</v>
      </c>
      <c r="T70" s="10"/>
      <c r="U70" s="11">
        <f t="shared" si="5"/>
        <v>579.80759999999998</v>
      </c>
      <c r="V70" s="10"/>
      <c r="W70" s="9">
        <v>5</v>
      </c>
      <c r="X70" s="32">
        <f t="shared" si="6"/>
        <v>115.96151999999999</v>
      </c>
      <c r="Z70" s="190">
        <f t="shared" si="7"/>
        <v>597.20182799999998</v>
      </c>
    </row>
    <row r="71" spans="2:26" x14ac:dyDescent="0.25">
      <c r="B71" s="13"/>
      <c r="C71" s="14" t="s">
        <v>121</v>
      </c>
      <c r="D71" s="14" t="s">
        <v>26</v>
      </c>
      <c r="E71" s="15">
        <v>2009</v>
      </c>
      <c r="F71" s="14" t="s">
        <v>119</v>
      </c>
      <c r="G71" s="16"/>
      <c r="H71" s="55">
        <v>1584</v>
      </c>
      <c r="I71" s="56"/>
      <c r="J71" s="17"/>
      <c r="K71" s="57" t="s">
        <v>122</v>
      </c>
      <c r="L71" s="14"/>
      <c r="M71" s="14"/>
      <c r="N71" s="20"/>
      <c r="O71" s="14"/>
      <c r="P71" s="14"/>
      <c r="Q71" s="14"/>
      <c r="R71" s="14"/>
      <c r="S71" s="43">
        <v>1584.01</v>
      </c>
      <c r="T71" s="10"/>
      <c r="U71" s="11">
        <f t="shared" si="5"/>
        <v>1631.5303000000001</v>
      </c>
      <c r="V71" s="10"/>
      <c r="W71" s="9">
        <v>5</v>
      </c>
      <c r="X71" s="32">
        <f t="shared" si="6"/>
        <v>326.30606</v>
      </c>
      <c r="Z71" s="190">
        <f t="shared" si="7"/>
        <v>1680.4762090000002</v>
      </c>
    </row>
    <row r="72" spans="2:26" x14ac:dyDescent="0.25">
      <c r="B72" s="13"/>
      <c r="C72" s="14" t="s">
        <v>123</v>
      </c>
      <c r="D72" s="14" t="s">
        <v>26</v>
      </c>
      <c r="E72" s="15">
        <v>2003</v>
      </c>
      <c r="F72" s="14" t="s">
        <v>124</v>
      </c>
      <c r="G72" s="16">
        <v>4250</v>
      </c>
      <c r="H72" s="55"/>
      <c r="I72" s="56"/>
      <c r="J72" s="17"/>
      <c r="K72" s="57" t="s">
        <v>120</v>
      </c>
      <c r="L72" s="14"/>
      <c r="M72" s="14"/>
      <c r="N72" s="20"/>
      <c r="O72" s="14"/>
      <c r="P72" s="14"/>
      <c r="Q72" s="14"/>
      <c r="R72" s="14"/>
      <c r="S72" s="18">
        <v>5868.97</v>
      </c>
      <c r="T72" s="10"/>
      <c r="U72" s="11">
        <f t="shared" si="5"/>
        <v>6045.0391000000009</v>
      </c>
      <c r="V72" s="10"/>
      <c r="W72" s="9">
        <v>15</v>
      </c>
      <c r="X72" s="32">
        <f t="shared" si="6"/>
        <v>403.00260666666674</v>
      </c>
      <c r="Z72" s="190">
        <f t="shared" si="7"/>
        <v>6226.3902730000009</v>
      </c>
    </row>
    <row r="73" spans="2:26" x14ac:dyDescent="0.25">
      <c r="B73" s="13"/>
      <c r="C73" s="14" t="s">
        <v>125</v>
      </c>
      <c r="D73" s="14" t="s">
        <v>26</v>
      </c>
      <c r="E73" s="15"/>
      <c r="F73" s="14"/>
      <c r="G73" s="16"/>
      <c r="H73" s="55">
        <v>3333</v>
      </c>
      <c r="I73" s="56"/>
      <c r="J73" s="17"/>
      <c r="K73" s="57" t="s">
        <v>122</v>
      </c>
      <c r="L73" s="14"/>
      <c r="M73" s="14"/>
      <c r="N73" s="20"/>
      <c r="O73" s="14"/>
      <c r="P73" s="14"/>
      <c r="Q73" s="14"/>
      <c r="R73" s="14"/>
      <c r="S73" s="43">
        <v>3333.19</v>
      </c>
      <c r="T73" s="10"/>
      <c r="U73" s="11">
        <f t="shared" si="5"/>
        <v>3433.1857</v>
      </c>
      <c r="V73" s="10"/>
      <c r="W73" s="9">
        <v>20</v>
      </c>
      <c r="X73" s="32">
        <f t="shared" si="6"/>
        <v>171.65928500000001</v>
      </c>
      <c r="Z73" s="190">
        <f t="shared" si="7"/>
        <v>3536.1812709999999</v>
      </c>
    </row>
    <row r="74" spans="2:26" x14ac:dyDescent="0.25">
      <c r="B74" s="13"/>
      <c r="C74" s="14" t="s">
        <v>126</v>
      </c>
      <c r="D74" s="14" t="s">
        <v>26</v>
      </c>
      <c r="E74" s="15"/>
      <c r="F74" s="14"/>
      <c r="G74" s="16"/>
      <c r="H74" s="55">
        <v>1422</v>
      </c>
      <c r="I74" s="56"/>
      <c r="J74" s="17"/>
      <c r="K74" s="57" t="s">
        <v>127</v>
      </c>
      <c r="L74" s="14"/>
      <c r="M74" s="14"/>
      <c r="N74" s="20"/>
      <c r="O74" s="14"/>
      <c r="P74" s="14"/>
      <c r="Q74" s="14"/>
      <c r="R74" s="14"/>
      <c r="S74" s="18">
        <v>1422.65</v>
      </c>
      <c r="T74" s="10"/>
      <c r="U74" s="11">
        <f t="shared" si="5"/>
        <v>1465.3295000000001</v>
      </c>
      <c r="V74" s="10"/>
      <c r="W74" s="9">
        <v>10</v>
      </c>
      <c r="X74" s="32">
        <f t="shared" si="6"/>
        <v>146.53295</v>
      </c>
      <c r="Z74" s="190">
        <f t="shared" si="7"/>
        <v>1509.289385</v>
      </c>
    </row>
    <row r="75" spans="2:26" x14ac:dyDescent="0.25">
      <c r="B75" s="13"/>
      <c r="C75" s="14" t="s">
        <v>128</v>
      </c>
      <c r="D75" s="14" t="s">
        <v>129</v>
      </c>
      <c r="E75" s="15" t="s">
        <v>73</v>
      </c>
      <c r="F75" s="14" t="s">
        <v>30</v>
      </c>
      <c r="G75" s="16"/>
      <c r="H75" s="55">
        <v>136000</v>
      </c>
      <c r="I75" s="56"/>
      <c r="J75" s="17"/>
      <c r="K75" s="57"/>
      <c r="L75" s="14"/>
      <c r="M75" s="14"/>
      <c r="N75" s="20"/>
      <c r="O75" s="14"/>
      <c r="P75" s="14"/>
      <c r="Q75" s="14"/>
      <c r="R75" s="14"/>
      <c r="S75" s="18">
        <v>0</v>
      </c>
      <c r="T75" s="10"/>
      <c r="U75" s="11">
        <f t="shared" si="5"/>
        <v>0</v>
      </c>
      <c r="V75" s="10"/>
      <c r="W75" s="9"/>
      <c r="X75" s="32"/>
      <c r="Z75" s="190">
        <f t="shared" si="7"/>
        <v>0</v>
      </c>
    </row>
    <row r="76" spans="2:26" x14ac:dyDescent="0.25">
      <c r="B76" s="13"/>
      <c r="C76" s="14" t="s">
        <v>130</v>
      </c>
      <c r="D76" s="14" t="s">
        <v>26</v>
      </c>
      <c r="E76" s="15">
        <v>2009</v>
      </c>
      <c r="F76" s="14" t="s">
        <v>131</v>
      </c>
      <c r="G76" s="16">
        <v>2602</v>
      </c>
      <c r="H76" s="55"/>
      <c r="I76" s="56"/>
      <c r="J76" s="17"/>
      <c r="K76" s="57"/>
      <c r="L76" s="14"/>
      <c r="M76" s="14"/>
      <c r="N76" s="20"/>
      <c r="O76" s="14"/>
      <c r="P76" s="14"/>
      <c r="Q76" s="14"/>
      <c r="R76" s="14"/>
      <c r="S76" s="43">
        <v>0</v>
      </c>
      <c r="T76" s="10"/>
      <c r="U76" s="11">
        <f t="shared" si="5"/>
        <v>0</v>
      </c>
      <c r="V76" s="10"/>
      <c r="W76" s="9"/>
      <c r="X76" s="32"/>
      <c r="Z76" s="190">
        <f t="shared" si="7"/>
        <v>0</v>
      </c>
    </row>
    <row r="77" spans="2:26" x14ac:dyDescent="0.25">
      <c r="B77" s="13"/>
      <c r="C77" s="14" t="s">
        <v>132</v>
      </c>
      <c r="D77" s="14" t="s">
        <v>26</v>
      </c>
      <c r="E77" s="15">
        <v>2005</v>
      </c>
      <c r="F77" s="14" t="s">
        <v>133</v>
      </c>
      <c r="G77" s="16">
        <v>639</v>
      </c>
      <c r="H77" s="55"/>
      <c r="I77" s="56"/>
      <c r="J77" s="17"/>
      <c r="K77" s="57"/>
      <c r="L77" s="14"/>
      <c r="M77" s="14"/>
      <c r="N77" s="20"/>
      <c r="O77" s="14"/>
      <c r="P77" s="14"/>
      <c r="Q77" s="14"/>
      <c r="R77" s="14"/>
      <c r="S77" s="43"/>
      <c r="T77" s="10"/>
      <c r="U77" s="11">
        <f t="shared" si="5"/>
        <v>0</v>
      </c>
      <c r="V77" s="10"/>
      <c r="W77" s="9"/>
      <c r="X77" s="32"/>
      <c r="Z77" s="190">
        <f t="shared" si="7"/>
        <v>0</v>
      </c>
    </row>
    <row r="78" spans="2:26" x14ac:dyDescent="0.25">
      <c r="B78" s="13"/>
      <c r="C78" s="14" t="s">
        <v>134</v>
      </c>
      <c r="D78" s="14" t="s">
        <v>26</v>
      </c>
      <c r="E78" s="15" t="s">
        <v>135</v>
      </c>
      <c r="F78" s="14" t="s">
        <v>133</v>
      </c>
      <c r="G78" s="16"/>
      <c r="H78" s="55">
        <v>1400</v>
      </c>
      <c r="I78" s="56"/>
      <c r="J78" s="17"/>
      <c r="K78" s="57"/>
      <c r="L78" s="14"/>
      <c r="M78" s="14"/>
      <c r="N78" s="20"/>
      <c r="O78" s="14"/>
      <c r="P78" s="14"/>
      <c r="Q78" s="14"/>
      <c r="R78" s="14"/>
      <c r="S78" s="43">
        <v>1091.4000000000001</v>
      </c>
      <c r="T78" s="10"/>
      <c r="U78" s="11">
        <f t="shared" si="5"/>
        <v>1124.1420000000001</v>
      </c>
      <c r="V78" s="10"/>
      <c r="W78" s="9">
        <v>2</v>
      </c>
      <c r="X78" s="32">
        <f t="shared" si="6"/>
        <v>562.07100000000003</v>
      </c>
      <c r="Z78" s="190">
        <f t="shared" si="7"/>
        <v>1157.86626</v>
      </c>
    </row>
    <row r="79" spans="2:26" x14ac:dyDescent="0.25">
      <c r="B79" s="13"/>
      <c r="C79" s="14" t="s">
        <v>136</v>
      </c>
      <c r="D79" s="14" t="s">
        <v>26</v>
      </c>
      <c r="E79" s="15">
        <v>2005</v>
      </c>
      <c r="F79" s="14" t="s">
        <v>137</v>
      </c>
      <c r="G79" s="16">
        <v>1653.5</v>
      </c>
      <c r="H79" s="55"/>
      <c r="I79" s="56"/>
      <c r="J79" s="17"/>
      <c r="K79" s="57"/>
      <c r="L79" s="14"/>
      <c r="M79" s="14"/>
      <c r="N79" s="20"/>
      <c r="O79" s="14"/>
      <c r="P79" s="14"/>
      <c r="Q79" s="14"/>
      <c r="R79" s="14"/>
      <c r="S79" s="43">
        <v>1572.21</v>
      </c>
      <c r="T79" s="10"/>
      <c r="U79" s="11">
        <f t="shared" si="5"/>
        <v>1619.3763000000001</v>
      </c>
      <c r="V79" s="10"/>
      <c r="W79" s="9">
        <v>2</v>
      </c>
      <c r="X79" s="32">
        <f t="shared" si="6"/>
        <v>809.68815000000006</v>
      </c>
      <c r="Z79" s="190">
        <f t="shared" si="7"/>
        <v>1667.9575890000001</v>
      </c>
    </row>
    <row r="80" spans="2:26" x14ac:dyDescent="0.25">
      <c r="B80" s="13"/>
      <c r="C80" s="14" t="s">
        <v>138</v>
      </c>
      <c r="D80" s="14" t="s">
        <v>26</v>
      </c>
      <c r="E80" s="15">
        <v>2004</v>
      </c>
      <c r="F80" s="14" t="s">
        <v>139</v>
      </c>
      <c r="G80" s="16">
        <v>597</v>
      </c>
      <c r="H80" s="55"/>
      <c r="I80" s="56"/>
      <c r="J80" s="17"/>
      <c r="K80" s="57" t="s">
        <v>140</v>
      </c>
      <c r="L80" s="14"/>
      <c r="M80" s="14"/>
      <c r="N80" s="20"/>
      <c r="O80" s="14"/>
      <c r="P80" s="14"/>
      <c r="Q80" s="14"/>
      <c r="R80" s="14"/>
      <c r="S80" s="43"/>
      <c r="T80" s="10"/>
      <c r="U80" s="11">
        <f t="shared" si="5"/>
        <v>0</v>
      </c>
      <c r="V80" s="10"/>
      <c r="W80" s="9"/>
      <c r="X80" s="32"/>
      <c r="Z80" s="190">
        <f t="shared" si="7"/>
        <v>0</v>
      </c>
    </row>
    <row r="81" spans="2:27" x14ac:dyDescent="0.25">
      <c r="B81" s="13"/>
      <c r="C81" s="14" t="s">
        <v>141</v>
      </c>
      <c r="D81" s="14" t="s">
        <v>26</v>
      </c>
      <c r="E81" s="15">
        <v>2002</v>
      </c>
      <c r="F81" s="14" t="s">
        <v>142</v>
      </c>
      <c r="G81" s="16"/>
      <c r="H81" s="55">
        <v>391</v>
      </c>
      <c r="I81" s="56"/>
      <c r="J81" s="17"/>
      <c r="K81" s="57"/>
      <c r="L81" s="14"/>
      <c r="M81" s="14"/>
      <c r="N81" s="20"/>
      <c r="O81" s="14"/>
      <c r="P81" s="14"/>
      <c r="Q81" s="14"/>
      <c r="R81" s="14"/>
      <c r="S81" s="18">
        <v>391.33</v>
      </c>
      <c r="T81" s="10"/>
      <c r="U81" s="11">
        <f t="shared" si="5"/>
        <v>403.06990000000002</v>
      </c>
      <c r="V81" s="10"/>
      <c r="W81" s="9">
        <v>10</v>
      </c>
      <c r="X81" s="32">
        <f t="shared" si="6"/>
        <v>40.306989999999999</v>
      </c>
      <c r="Z81" s="190">
        <f t="shared" si="7"/>
        <v>415.16199700000004</v>
      </c>
    </row>
    <row r="82" spans="2:27" x14ac:dyDescent="0.25">
      <c r="B82" s="13"/>
      <c r="C82" s="14" t="s">
        <v>143</v>
      </c>
      <c r="D82" s="14" t="s">
        <v>26</v>
      </c>
      <c r="E82" s="15">
        <v>2003</v>
      </c>
      <c r="F82" s="14" t="s">
        <v>144</v>
      </c>
      <c r="G82" s="16"/>
      <c r="H82" s="55">
        <v>604</v>
      </c>
      <c r="I82" s="56"/>
      <c r="J82" s="17"/>
      <c r="K82" s="57"/>
      <c r="L82" s="14"/>
      <c r="M82" s="14"/>
      <c r="N82" s="20"/>
      <c r="O82" s="14"/>
      <c r="P82" s="14"/>
      <c r="Q82" s="14"/>
      <c r="R82" s="14"/>
      <c r="S82" s="18">
        <v>603.71</v>
      </c>
      <c r="T82" s="10"/>
      <c r="U82" s="11">
        <f t="shared" si="5"/>
        <v>621.82130000000006</v>
      </c>
      <c r="V82" s="10"/>
      <c r="W82" s="9">
        <v>5</v>
      </c>
      <c r="X82" s="32">
        <f t="shared" si="6"/>
        <v>124.36426000000002</v>
      </c>
      <c r="Z82" s="190">
        <f t="shared" si="7"/>
        <v>640.47593900000004</v>
      </c>
    </row>
    <row r="83" spans="2:27" x14ac:dyDescent="0.25">
      <c r="B83" s="13"/>
      <c r="C83" s="14" t="s">
        <v>145</v>
      </c>
      <c r="D83" s="14" t="s">
        <v>26</v>
      </c>
      <c r="E83" s="15">
        <v>2006</v>
      </c>
      <c r="F83" s="14" t="s">
        <v>119</v>
      </c>
      <c r="G83" s="16"/>
      <c r="H83" s="55">
        <v>1527</v>
      </c>
      <c r="I83" s="56"/>
      <c r="J83" s="17"/>
      <c r="K83" s="57"/>
      <c r="L83" s="14"/>
      <c r="M83" s="14"/>
      <c r="N83" s="20"/>
      <c r="O83" s="14"/>
      <c r="P83" s="14"/>
      <c r="Q83" s="14"/>
      <c r="R83" s="14"/>
      <c r="S83" s="43">
        <v>1527.96</v>
      </c>
      <c r="T83" s="10"/>
      <c r="U83" s="11">
        <f t="shared" si="5"/>
        <v>1573.7988</v>
      </c>
      <c r="V83" s="10"/>
      <c r="W83" s="9">
        <v>0</v>
      </c>
      <c r="X83" s="32"/>
      <c r="Z83" s="190">
        <f t="shared" si="7"/>
        <v>1621.0127640000001</v>
      </c>
    </row>
    <row r="84" spans="2:27" x14ac:dyDescent="0.25">
      <c r="B84" s="13"/>
      <c r="C84" s="14" t="s">
        <v>146</v>
      </c>
      <c r="D84" s="14" t="s">
        <v>26</v>
      </c>
      <c r="E84" s="15">
        <v>2011</v>
      </c>
      <c r="F84" s="14" t="s">
        <v>147</v>
      </c>
      <c r="G84" s="16">
        <v>333.6</v>
      </c>
      <c r="H84" s="55"/>
      <c r="I84" s="56"/>
      <c r="J84" s="17"/>
      <c r="K84" s="57"/>
      <c r="L84" s="14"/>
      <c r="M84" s="14"/>
      <c r="N84" s="17"/>
      <c r="O84" s="14"/>
      <c r="P84" s="14"/>
      <c r="Q84" s="14"/>
      <c r="R84" s="14"/>
      <c r="S84" s="69">
        <v>320.01</v>
      </c>
      <c r="T84" s="37"/>
      <c r="U84" s="11">
        <f t="shared" si="5"/>
        <v>329.6103</v>
      </c>
      <c r="V84" s="37"/>
      <c r="W84" s="70">
        <v>5</v>
      </c>
      <c r="X84" s="32">
        <f t="shared" si="6"/>
        <v>65.922060000000002</v>
      </c>
      <c r="Z84" s="190">
        <f t="shared" si="7"/>
        <v>339.49860899999999</v>
      </c>
    </row>
    <row r="85" spans="2:27" x14ac:dyDescent="0.25">
      <c r="B85" s="13"/>
      <c r="C85" s="14" t="s">
        <v>148</v>
      </c>
      <c r="D85" s="14" t="s">
        <v>26</v>
      </c>
      <c r="E85" s="15">
        <v>2011</v>
      </c>
      <c r="F85" s="14" t="s">
        <v>149</v>
      </c>
      <c r="G85" s="16">
        <v>988.5</v>
      </c>
      <c r="H85" s="55"/>
      <c r="I85" s="56"/>
      <c r="J85" s="17"/>
      <c r="K85" s="57"/>
      <c r="L85" s="14"/>
      <c r="M85" s="14"/>
      <c r="N85" s="17"/>
      <c r="O85" s="14"/>
      <c r="P85" s="14"/>
      <c r="Q85" s="14"/>
      <c r="R85" s="14"/>
      <c r="S85" s="69">
        <v>948.23</v>
      </c>
      <c r="T85" s="37"/>
      <c r="U85" s="11">
        <f t="shared" si="5"/>
        <v>976.67690000000005</v>
      </c>
      <c r="V85" s="37"/>
      <c r="W85" s="70">
        <v>5</v>
      </c>
      <c r="X85" s="32">
        <f t="shared" si="6"/>
        <v>195.33538000000001</v>
      </c>
      <c r="Z85" s="190">
        <f t="shared" si="7"/>
        <v>1005.977207</v>
      </c>
    </row>
    <row r="86" spans="2:27" x14ac:dyDescent="0.25">
      <c r="B86" s="13"/>
      <c r="C86" s="14" t="s">
        <v>150</v>
      </c>
      <c r="D86" s="14" t="s">
        <v>26</v>
      </c>
      <c r="E86" s="15">
        <v>2011</v>
      </c>
      <c r="F86" s="14" t="s">
        <v>151</v>
      </c>
      <c r="G86" s="16">
        <v>2207</v>
      </c>
      <c r="H86" s="55"/>
      <c r="I86" s="56"/>
      <c r="J86" s="17"/>
      <c r="K86" s="57" t="s">
        <v>152</v>
      </c>
      <c r="L86" s="14"/>
      <c r="M86" s="14"/>
      <c r="N86" s="17"/>
      <c r="O86" s="14"/>
      <c r="P86" s="14"/>
      <c r="Q86" s="14"/>
      <c r="R86" s="14"/>
      <c r="S86" s="69">
        <v>479.63</v>
      </c>
      <c r="T86" s="37"/>
      <c r="U86" s="11">
        <f t="shared" si="5"/>
        <v>494.01890000000003</v>
      </c>
      <c r="V86" s="37"/>
      <c r="W86" s="70">
        <v>50</v>
      </c>
      <c r="X86" s="32">
        <f t="shared" si="6"/>
        <v>9.8803780000000003</v>
      </c>
      <c r="Z86" s="190">
        <f t="shared" si="7"/>
        <v>508.83946700000007</v>
      </c>
    </row>
    <row r="87" spans="2:27" s="24" customFormat="1" ht="12.75" customHeight="1" x14ac:dyDescent="0.25">
      <c r="B87" s="33"/>
      <c r="C87" s="14" t="s">
        <v>153</v>
      </c>
      <c r="D87" s="14" t="s">
        <v>26</v>
      </c>
      <c r="E87" s="15">
        <v>2012</v>
      </c>
      <c r="F87" s="14"/>
      <c r="G87" s="16">
        <v>195</v>
      </c>
      <c r="H87" s="55"/>
      <c r="I87" s="56"/>
      <c r="J87" s="17"/>
      <c r="K87" s="71" t="s">
        <v>154</v>
      </c>
      <c r="L87" s="14"/>
      <c r="M87" s="14"/>
      <c r="N87" s="17"/>
      <c r="O87" s="14"/>
      <c r="P87" s="14"/>
      <c r="Q87" s="14"/>
      <c r="R87" s="14"/>
      <c r="S87" s="68">
        <v>217.93</v>
      </c>
      <c r="T87" s="37"/>
      <c r="U87" s="11">
        <f t="shared" si="5"/>
        <v>224.46790000000001</v>
      </c>
      <c r="V87" s="37"/>
      <c r="W87" s="70">
        <v>0</v>
      </c>
      <c r="X87" s="32"/>
      <c r="Z87" s="190">
        <f t="shared" si="7"/>
        <v>231.20193700000002</v>
      </c>
    </row>
    <row r="88" spans="2:27" s="24" customFormat="1" ht="12.75" customHeight="1" x14ac:dyDescent="0.25">
      <c r="B88" s="33"/>
      <c r="C88" s="14" t="s">
        <v>155</v>
      </c>
      <c r="D88" s="14" t="s">
        <v>26</v>
      </c>
      <c r="E88" s="15">
        <v>2012</v>
      </c>
      <c r="F88" s="14"/>
      <c r="G88" s="16">
        <v>895</v>
      </c>
      <c r="H88" s="55"/>
      <c r="I88" s="56"/>
      <c r="J88" s="17"/>
      <c r="K88" s="71" t="s">
        <v>156</v>
      </c>
      <c r="L88" s="14"/>
      <c r="M88" s="14"/>
      <c r="N88" s="17"/>
      <c r="O88" s="14"/>
      <c r="P88" s="14"/>
      <c r="Q88" s="14"/>
      <c r="R88" s="14"/>
      <c r="S88" s="69">
        <v>1000.24</v>
      </c>
      <c r="T88" s="37"/>
      <c r="U88" s="11">
        <f t="shared" si="5"/>
        <v>1030.2472</v>
      </c>
      <c r="V88" s="37"/>
      <c r="W88" s="70">
        <v>10</v>
      </c>
      <c r="X88" s="32">
        <f t="shared" si="6"/>
        <v>103.02472</v>
      </c>
      <c r="Z88" s="190">
        <f t="shared" si="7"/>
        <v>1061.154616</v>
      </c>
    </row>
    <row r="89" spans="2:27" s="24" customFormat="1" ht="12.75" customHeight="1" x14ac:dyDescent="0.25">
      <c r="B89" s="33"/>
      <c r="C89" s="14" t="s">
        <v>157</v>
      </c>
      <c r="D89" s="14" t="s">
        <v>26</v>
      </c>
      <c r="E89" s="15">
        <v>2012</v>
      </c>
      <c r="F89" s="14"/>
      <c r="G89" s="16">
        <v>250</v>
      </c>
      <c r="H89" s="55"/>
      <c r="I89" s="56"/>
      <c r="J89" s="17"/>
      <c r="K89" s="71" t="s">
        <v>154</v>
      </c>
      <c r="L89" s="14"/>
      <c r="M89" s="14"/>
      <c r="N89" s="17"/>
      <c r="O89" s="14"/>
      <c r="P89" s="14"/>
      <c r="Q89" s="14"/>
      <c r="R89" s="14"/>
      <c r="S89" s="69">
        <v>279.39999999999998</v>
      </c>
      <c r="T89" s="37"/>
      <c r="U89" s="11">
        <f t="shared" si="5"/>
        <v>287.78199999999998</v>
      </c>
      <c r="V89" s="37"/>
      <c r="W89" s="70">
        <v>5</v>
      </c>
      <c r="X89" s="32">
        <f t="shared" si="6"/>
        <v>57.556399999999996</v>
      </c>
      <c r="Z89" s="190">
        <f t="shared" si="7"/>
        <v>296.41546</v>
      </c>
    </row>
    <row r="90" spans="2:27" s="24" customFormat="1" ht="12.75" customHeight="1" x14ac:dyDescent="0.25">
      <c r="B90" s="72"/>
      <c r="C90" s="39" t="s">
        <v>158</v>
      </c>
      <c r="D90" s="39" t="s">
        <v>26</v>
      </c>
      <c r="E90" s="40">
        <v>2014</v>
      </c>
      <c r="F90" s="39"/>
      <c r="G90" s="41">
        <v>11000</v>
      </c>
      <c r="H90" s="65"/>
      <c r="I90" s="66"/>
      <c r="J90" s="17"/>
      <c r="K90" s="67" t="s">
        <v>35</v>
      </c>
      <c r="L90" s="39"/>
      <c r="M90" s="66"/>
      <c r="N90" s="17"/>
      <c r="O90" s="73"/>
      <c r="P90" s="39"/>
      <c r="Q90" s="39"/>
      <c r="R90" s="39"/>
      <c r="S90" s="74">
        <v>0</v>
      </c>
      <c r="T90" s="37"/>
      <c r="U90" s="75">
        <v>11000</v>
      </c>
      <c r="V90" s="37"/>
      <c r="W90" s="70">
        <v>20</v>
      </c>
      <c r="X90" s="32">
        <f>+U90/W90</f>
        <v>550</v>
      </c>
      <c r="Z90" s="190">
        <f t="shared" si="7"/>
        <v>11330</v>
      </c>
    </row>
    <row r="91" spans="2:27" s="24" customFormat="1" ht="12.75" customHeight="1" x14ac:dyDescent="0.25">
      <c r="B91" s="72"/>
      <c r="C91" s="39" t="s">
        <v>159</v>
      </c>
      <c r="D91" s="39" t="s">
        <v>26</v>
      </c>
      <c r="E91" s="40">
        <v>2011</v>
      </c>
      <c r="F91" s="39"/>
      <c r="G91" s="41">
        <v>2757.5</v>
      </c>
      <c r="H91" s="65"/>
      <c r="I91" s="66"/>
      <c r="J91" s="17"/>
      <c r="K91" s="67" t="s">
        <v>154</v>
      </c>
      <c r="L91" s="39"/>
      <c r="M91" s="39"/>
      <c r="N91" s="17"/>
      <c r="O91" s="39"/>
      <c r="P91" s="39"/>
      <c r="Q91" s="39"/>
      <c r="R91" s="39"/>
      <c r="S91" s="76">
        <v>3725.28</v>
      </c>
      <c r="T91" s="37"/>
      <c r="U91" s="11">
        <f t="shared" si="5"/>
        <v>3837.0384000000004</v>
      </c>
      <c r="V91" s="37"/>
      <c r="W91" s="70">
        <v>50</v>
      </c>
      <c r="X91" s="32">
        <f t="shared" si="6"/>
        <v>76.740768000000003</v>
      </c>
      <c r="Z91" s="190">
        <f t="shared" si="7"/>
        <v>3952.1495520000003</v>
      </c>
    </row>
    <row r="92" spans="2:27" s="24" customFormat="1" ht="12.75" customHeight="1" x14ac:dyDescent="0.25">
      <c r="B92" s="33"/>
      <c r="C92" s="14" t="s">
        <v>160</v>
      </c>
      <c r="D92" s="14" t="s">
        <v>26</v>
      </c>
      <c r="E92" s="15">
        <v>2012</v>
      </c>
      <c r="F92" s="14"/>
      <c r="G92" s="16">
        <v>1122</v>
      </c>
      <c r="H92" s="55"/>
      <c r="I92" s="56"/>
      <c r="J92" s="17"/>
      <c r="K92" s="71" t="s">
        <v>154</v>
      </c>
      <c r="L92" s="14"/>
      <c r="M92" s="56"/>
      <c r="N92" s="17"/>
      <c r="O92" s="57"/>
      <c r="P92" s="14"/>
      <c r="Q92" s="14"/>
      <c r="R92" s="14"/>
      <c r="S92" s="69">
        <v>966.71</v>
      </c>
      <c r="T92" s="77">
        <f>SUM(S59:S92)</f>
        <v>50367.280000000006</v>
      </c>
      <c r="U92" s="11">
        <f t="shared" si="5"/>
        <v>995.71130000000005</v>
      </c>
      <c r="V92" s="77">
        <f>SUM(U59:U92)</f>
        <v>62878.298400000014</v>
      </c>
      <c r="W92" s="70">
        <v>5</v>
      </c>
      <c r="X92" s="32">
        <f>+U92/W92</f>
        <v>199.14226000000002</v>
      </c>
      <c r="Z92" s="190">
        <f>U92*1.03+0.02</f>
        <v>1025.602639</v>
      </c>
      <c r="AA92" s="77">
        <f>SUM(Z59:Z92)</f>
        <v>64764.667352000026</v>
      </c>
    </row>
    <row r="93" spans="2:27" x14ac:dyDescent="0.25">
      <c r="B93" s="19"/>
      <c r="C93" s="20"/>
      <c r="D93" s="20"/>
      <c r="E93" s="21"/>
      <c r="F93" s="20"/>
      <c r="G93" s="22"/>
      <c r="H93" s="22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10"/>
      <c r="T93" s="10"/>
      <c r="U93" s="11"/>
      <c r="V93" s="10"/>
      <c r="W93" s="9"/>
    </row>
    <row r="94" spans="2:27" x14ac:dyDescent="0.25">
      <c r="B94" s="13"/>
      <c r="C94" s="14" t="s">
        <v>161</v>
      </c>
      <c r="D94" s="14"/>
      <c r="E94" s="15">
        <v>2008</v>
      </c>
      <c r="F94" s="14" t="s">
        <v>97</v>
      </c>
      <c r="G94" s="16"/>
      <c r="H94" s="55">
        <v>4918</v>
      </c>
      <c r="I94" s="56"/>
      <c r="J94" s="17"/>
      <c r="K94" s="57"/>
      <c r="L94" s="14"/>
      <c r="M94" s="14"/>
      <c r="N94" s="20"/>
      <c r="O94" s="14"/>
      <c r="P94" s="14"/>
      <c r="Q94" s="14"/>
      <c r="R94" s="14"/>
      <c r="S94" s="18">
        <v>4918.21</v>
      </c>
      <c r="T94" s="10">
        <f>S94</f>
        <v>4918.21</v>
      </c>
      <c r="U94" s="11">
        <f>1.03*S94</f>
        <v>5065.7563</v>
      </c>
      <c r="V94" s="10">
        <f>U94</f>
        <v>5065.7563</v>
      </c>
      <c r="W94" s="9">
        <v>30</v>
      </c>
      <c r="X94" s="32">
        <f>+U94/W94</f>
        <v>168.85854333333333</v>
      </c>
      <c r="Z94" s="190">
        <f>U94*1.03</f>
        <v>5217.7289890000002</v>
      </c>
    </row>
    <row r="95" spans="2:27" x14ac:dyDescent="0.25">
      <c r="C95" s="23"/>
      <c r="D95" s="23"/>
      <c r="E95" s="23"/>
      <c r="F95" s="23"/>
      <c r="G95" s="70"/>
      <c r="H95" s="70"/>
      <c r="I95" s="23"/>
      <c r="J95" s="20"/>
      <c r="K95" s="23"/>
      <c r="L95" s="23"/>
      <c r="M95" s="23"/>
      <c r="N95" s="20"/>
      <c r="O95" s="23"/>
      <c r="P95" s="23"/>
      <c r="Q95" s="23"/>
      <c r="R95" s="23"/>
      <c r="S95" s="10"/>
      <c r="T95" s="10"/>
      <c r="U95" s="11"/>
      <c r="V95" s="10"/>
      <c r="W95" s="9"/>
      <c r="AA95" s="10">
        <f>Z94</f>
        <v>5217.7289890000002</v>
      </c>
    </row>
    <row r="96" spans="2:27" x14ac:dyDescent="0.25">
      <c r="B96" s="78"/>
      <c r="C96" s="47" t="s">
        <v>162</v>
      </c>
      <c r="D96" s="48"/>
      <c r="E96" s="48"/>
      <c r="F96" s="48"/>
      <c r="G96" s="50"/>
      <c r="H96" s="50"/>
      <c r="I96" s="48"/>
      <c r="J96" s="20"/>
      <c r="K96" s="48"/>
      <c r="L96" s="48"/>
      <c r="M96" s="48"/>
      <c r="N96" s="20"/>
      <c r="O96" s="48"/>
      <c r="P96" s="48"/>
      <c r="Q96" s="48"/>
      <c r="R96" s="48"/>
      <c r="S96" s="79"/>
      <c r="T96" s="10"/>
      <c r="U96" s="11"/>
      <c r="V96" s="10"/>
      <c r="W96" s="9"/>
    </row>
    <row r="97" spans="2:27" x14ac:dyDescent="0.25">
      <c r="B97" s="58"/>
      <c r="C97" s="80" t="s">
        <v>163</v>
      </c>
      <c r="D97" s="59" t="s">
        <v>26</v>
      </c>
      <c r="E97" s="59">
        <v>2012</v>
      </c>
      <c r="F97" s="59" t="s">
        <v>164</v>
      </c>
      <c r="G97" s="61">
        <v>11350</v>
      </c>
      <c r="H97" s="62"/>
      <c r="I97" s="63"/>
      <c r="J97" s="17"/>
      <c r="K97" s="64"/>
      <c r="L97" s="59"/>
      <c r="M97" s="59"/>
      <c r="N97" s="17"/>
      <c r="O97" s="59"/>
      <c r="P97" s="59"/>
      <c r="Q97" s="59"/>
      <c r="R97" s="59"/>
      <c r="S97" s="81">
        <v>13996.19</v>
      </c>
      <c r="T97" s="10"/>
      <c r="U97" s="11">
        <f>1.03*S97</f>
        <v>14416.075700000001</v>
      </c>
      <c r="V97" s="10"/>
      <c r="W97" s="9">
        <v>4</v>
      </c>
      <c r="X97" s="32">
        <f>+U97/W97</f>
        <v>3604.0189250000003</v>
      </c>
      <c r="Z97" s="190">
        <f>U98*1.03</f>
        <v>734.99770000000012</v>
      </c>
    </row>
    <row r="98" spans="2:27" x14ac:dyDescent="0.25">
      <c r="B98" s="58"/>
      <c r="C98" s="80" t="s">
        <v>165</v>
      </c>
      <c r="D98" s="59"/>
      <c r="E98" s="59"/>
      <c r="F98" s="59"/>
      <c r="G98" s="61"/>
      <c r="H98" s="62"/>
      <c r="I98" s="63"/>
      <c r="J98" s="17"/>
      <c r="K98" s="64"/>
      <c r="L98" s="59"/>
      <c r="M98" s="59"/>
      <c r="N98" s="17"/>
      <c r="O98" s="59"/>
      <c r="P98" s="59"/>
      <c r="Q98" s="59"/>
      <c r="R98" s="59"/>
      <c r="S98" s="82"/>
      <c r="T98" s="10"/>
      <c r="U98" s="75">
        <f>15843.26-15129.67</f>
        <v>713.59000000000015</v>
      </c>
      <c r="V98" s="10"/>
      <c r="W98" s="9">
        <v>3</v>
      </c>
      <c r="X98" s="32">
        <f>+U98/W98</f>
        <v>237.86333333333337</v>
      </c>
      <c r="Z98" s="190">
        <f>U99*1.03</f>
        <v>735.00212899999997</v>
      </c>
    </row>
    <row r="99" spans="2:27" x14ac:dyDescent="0.25">
      <c r="B99" s="13"/>
      <c r="C99" s="52" t="s">
        <v>166</v>
      </c>
      <c r="D99" s="14" t="s">
        <v>26</v>
      </c>
      <c r="E99" s="14">
        <v>2012</v>
      </c>
      <c r="F99" s="14" t="s">
        <v>164</v>
      </c>
      <c r="G99" s="16">
        <v>481.2</v>
      </c>
      <c r="H99" s="55"/>
      <c r="I99" s="56"/>
      <c r="J99" s="17"/>
      <c r="K99" s="57"/>
      <c r="L99" s="14"/>
      <c r="M99" s="14"/>
      <c r="N99" s="17"/>
      <c r="O99" s="14"/>
      <c r="P99" s="14"/>
      <c r="Q99" s="14"/>
      <c r="R99" s="14"/>
      <c r="S99" s="18">
        <v>692.81</v>
      </c>
      <c r="T99" s="10"/>
      <c r="U99" s="11">
        <f>1.03*S99</f>
        <v>713.59429999999998</v>
      </c>
      <c r="V99" s="10"/>
      <c r="W99" s="9">
        <v>3</v>
      </c>
      <c r="X99" s="32">
        <f>+U99/W99</f>
        <v>237.86476666666667</v>
      </c>
      <c r="Z99" s="190">
        <f>U100*1.03</f>
        <v>10300</v>
      </c>
    </row>
    <row r="100" spans="2:27" x14ac:dyDescent="0.25">
      <c r="B100" s="13"/>
      <c r="C100" s="52" t="s">
        <v>167</v>
      </c>
      <c r="D100" s="14" t="s">
        <v>26</v>
      </c>
      <c r="E100" s="14">
        <v>2013</v>
      </c>
      <c r="F100" s="14" t="s">
        <v>168</v>
      </c>
      <c r="G100" s="16">
        <v>9560</v>
      </c>
      <c r="H100" s="55"/>
      <c r="I100" s="56"/>
      <c r="J100" s="17"/>
      <c r="K100" s="57"/>
      <c r="L100" s="14"/>
      <c r="M100" s="14"/>
      <c r="N100" s="17"/>
      <c r="O100" s="14"/>
      <c r="P100" s="14"/>
      <c r="Q100" s="14"/>
      <c r="R100" s="14"/>
      <c r="S100" s="18">
        <v>0</v>
      </c>
      <c r="T100" s="10">
        <f>SUM(S97:S100)</f>
        <v>14689</v>
      </c>
      <c r="U100" s="11">
        <v>10000</v>
      </c>
      <c r="V100" s="10">
        <f>SUM(U97:U100)</f>
        <v>25843.260000000002</v>
      </c>
      <c r="W100" s="9">
        <v>5</v>
      </c>
      <c r="X100" s="32">
        <f>+U100/W100</f>
        <v>2000</v>
      </c>
      <c r="Y100" s="32">
        <f>SUM(X97:X100)</f>
        <v>6079.7470250000006</v>
      </c>
      <c r="Z100" s="190">
        <f>U101*1.03</f>
        <v>0</v>
      </c>
      <c r="AA100" s="10">
        <f>SUM(Z97:Z100)</f>
        <v>11769.999829</v>
      </c>
    </row>
    <row r="101" spans="2:27" x14ac:dyDescent="0.25">
      <c r="C101" s="23"/>
      <c r="D101" s="23"/>
      <c r="E101" s="23"/>
      <c r="F101" s="23"/>
      <c r="G101" s="70"/>
      <c r="H101" s="70"/>
      <c r="I101" s="23"/>
      <c r="J101" s="20"/>
      <c r="K101" s="23"/>
      <c r="L101" s="23"/>
      <c r="M101" s="23"/>
      <c r="N101" s="20"/>
      <c r="O101" s="23"/>
      <c r="P101" s="23"/>
      <c r="Q101" s="23"/>
      <c r="R101" s="23"/>
      <c r="S101" s="10"/>
      <c r="T101" s="10"/>
      <c r="U101" s="11"/>
      <c r="V101" s="10"/>
      <c r="W101" s="9"/>
    </row>
    <row r="102" spans="2:27" x14ac:dyDescent="0.25">
      <c r="C102" s="23"/>
      <c r="D102" s="23"/>
      <c r="E102" s="23"/>
      <c r="F102" s="23"/>
      <c r="G102" s="70">
        <f>SUM(G8:G100)</f>
        <v>1162509.8900000001</v>
      </c>
      <c r="H102" s="70">
        <f>SUM(H8:H100)</f>
        <v>333462</v>
      </c>
      <c r="I102" s="23"/>
      <c r="J102" s="20"/>
      <c r="K102" s="23"/>
      <c r="L102" s="23"/>
      <c r="M102" s="23"/>
      <c r="N102" s="20"/>
      <c r="O102" s="23"/>
      <c r="P102" s="23"/>
      <c r="Q102" s="23"/>
      <c r="R102" s="23"/>
      <c r="S102" s="10"/>
      <c r="T102" s="83">
        <f>SUM(T21:T101)</f>
        <v>1697735.8900000001</v>
      </c>
      <c r="U102" s="83"/>
      <c r="V102" s="83">
        <f>SUM(V21:V101)</f>
        <v>1770015.9973399998</v>
      </c>
      <c r="W102" s="9"/>
      <c r="X102" s="83">
        <f>SUM(X21:X101)</f>
        <v>37125.223474333332</v>
      </c>
    </row>
    <row r="103" spans="2:27" x14ac:dyDescent="0.25">
      <c r="C103" s="23"/>
      <c r="D103" s="23"/>
      <c r="E103" s="23"/>
      <c r="F103" s="23"/>
      <c r="G103" s="70"/>
      <c r="H103" s="70"/>
      <c r="I103" s="23"/>
      <c r="J103" s="20"/>
      <c r="K103" s="23"/>
      <c r="L103" s="23"/>
      <c r="M103" s="23"/>
      <c r="N103" s="20"/>
      <c r="O103" s="23"/>
      <c r="P103" s="23"/>
      <c r="Q103" s="23"/>
      <c r="R103" s="23"/>
      <c r="S103" s="10"/>
      <c r="T103" s="10"/>
      <c r="U103" s="11"/>
      <c r="V103" s="10"/>
      <c r="W103" s="9"/>
      <c r="AA103" s="83">
        <f>SUM(AA21:AA102)</f>
        <v>1808267.9092892001</v>
      </c>
    </row>
    <row r="104" spans="2:27" x14ac:dyDescent="0.25">
      <c r="C104" s="23"/>
      <c r="D104" s="23"/>
      <c r="E104" s="23"/>
      <c r="F104" s="23"/>
      <c r="G104" s="70"/>
      <c r="H104" s="70"/>
      <c r="I104" s="23"/>
      <c r="J104" s="20"/>
      <c r="K104" s="23"/>
      <c r="L104" s="23"/>
      <c r="M104" s="23"/>
      <c r="N104" s="20"/>
      <c r="O104" s="23"/>
      <c r="P104" s="23"/>
      <c r="Q104" s="23"/>
      <c r="R104" s="23"/>
      <c r="S104" s="10"/>
      <c r="T104" s="10"/>
      <c r="U104" s="11"/>
      <c r="V104" s="10"/>
      <c r="W104" s="9"/>
    </row>
    <row r="105" spans="2:27" x14ac:dyDescent="0.25">
      <c r="C105" s="23"/>
      <c r="D105" s="23"/>
      <c r="E105" s="23"/>
      <c r="F105" s="23"/>
      <c r="G105" s="70"/>
      <c r="H105" s="70"/>
      <c r="I105" s="23"/>
      <c r="J105" s="20"/>
      <c r="K105" s="23"/>
      <c r="L105" s="23"/>
      <c r="M105" s="23"/>
      <c r="N105" s="20"/>
      <c r="O105" s="23"/>
      <c r="P105" s="23"/>
      <c r="Q105" s="23"/>
      <c r="R105" s="23"/>
      <c r="S105" s="10"/>
      <c r="T105" s="10"/>
      <c r="U105" s="11"/>
      <c r="V105" s="10"/>
      <c r="W105" s="9"/>
    </row>
    <row r="106" spans="2:27" x14ac:dyDescent="0.25">
      <c r="C106" s="23"/>
      <c r="D106" s="23"/>
      <c r="E106" s="23"/>
      <c r="F106" s="23"/>
      <c r="G106" s="70"/>
      <c r="H106" s="70"/>
      <c r="I106" s="23"/>
      <c r="J106" s="20"/>
      <c r="K106" s="23"/>
      <c r="L106" s="23"/>
      <c r="M106" s="23"/>
      <c r="N106" s="20"/>
      <c r="O106" s="23"/>
      <c r="P106" s="23"/>
      <c r="Q106" s="23"/>
      <c r="R106" s="23"/>
      <c r="S106" s="10"/>
      <c r="T106" s="10"/>
      <c r="U106" s="11"/>
      <c r="V106" s="10"/>
      <c r="W106" s="9"/>
    </row>
    <row r="107" spans="2:27" x14ac:dyDescent="0.25">
      <c r="E107" s="23"/>
      <c r="F107" s="23"/>
      <c r="G107" s="70"/>
      <c r="H107" s="70"/>
      <c r="I107" s="23"/>
      <c r="J107" s="20"/>
      <c r="K107" s="23"/>
      <c r="L107" s="23"/>
      <c r="M107" s="23"/>
      <c r="N107" s="20"/>
      <c r="O107" s="23"/>
      <c r="P107" s="23"/>
      <c r="Q107" s="23"/>
      <c r="R107" s="23"/>
      <c r="U107" s="32"/>
      <c r="W107" s="84"/>
    </row>
    <row r="108" spans="2:27" x14ac:dyDescent="0.25">
      <c r="E108" s="23"/>
      <c r="F108" s="23"/>
      <c r="G108" s="70"/>
      <c r="H108" s="70"/>
      <c r="I108" s="23"/>
      <c r="J108" s="20"/>
      <c r="K108" s="23"/>
      <c r="L108" s="23"/>
      <c r="M108" s="23"/>
      <c r="N108" s="20"/>
      <c r="O108" s="23"/>
      <c r="P108" s="23"/>
      <c r="Q108" s="23"/>
      <c r="R108" s="23"/>
      <c r="U108" s="32"/>
      <c r="W108" s="84"/>
    </row>
    <row r="109" spans="2:27" x14ac:dyDescent="0.25">
      <c r="E109" s="23"/>
      <c r="F109" s="23"/>
      <c r="G109" s="70"/>
      <c r="H109" s="70"/>
      <c r="I109" s="23"/>
      <c r="J109" s="20"/>
      <c r="K109" s="23"/>
      <c r="L109" s="23"/>
      <c r="M109" s="23"/>
      <c r="N109" s="20"/>
      <c r="O109" s="23"/>
      <c r="P109" s="23"/>
      <c r="Q109" s="23"/>
      <c r="R109" s="23"/>
      <c r="U109" s="32"/>
      <c r="W109" s="84"/>
    </row>
    <row r="110" spans="2:27" x14ac:dyDescent="0.25">
      <c r="E110" s="23"/>
      <c r="F110" s="23"/>
      <c r="G110" s="70"/>
      <c r="H110" s="70"/>
      <c r="I110" s="23"/>
      <c r="J110" s="20"/>
      <c r="K110" s="23"/>
      <c r="L110" s="23"/>
      <c r="M110" s="23"/>
      <c r="N110" s="20"/>
      <c r="O110" s="23"/>
      <c r="P110" s="23"/>
      <c r="Q110" s="23"/>
      <c r="R110" s="23"/>
      <c r="U110" s="32"/>
      <c r="W110" s="84"/>
    </row>
    <row r="111" spans="2:27" x14ac:dyDescent="0.25">
      <c r="E111" s="23"/>
      <c r="F111" s="23"/>
      <c r="G111" s="70"/>
      <c r="H111" s="70"/>
      <c r="I111" s="23"/>
      <c r="J111" s="20"/>
      <c r="K111" s="23"/>
      <c r="L111" s="23"/>
      <c r="M111" s="23"/>
      <c r="N111" s="20"/>
      <c r="O111" s="23"/>
      <c r="P111" s="23"/>
      <c r="Q111" s="23"/>
      <c r="R111" s="23"/>
      <c r="U111" s="32"/>
      <c r="W111" s="84"/>
    </row>
    <row r="112" spans="2:27" x14ac:dyDescent="0.25">
      <c r="E112" s="23"/>
      <c r="F112" s="23"/>
      <c r="G112" s="70"/>
      <c r="H112" s="70"/>
      <c r="I112" s="23"/>
      <c r="J112" s="20"/>
      <c r="K112" s="23"/>
      <c r="L112" s="23"/>
      <c r="M112" s="23"/>
      <c r="N112" s="20"/>
      <c r="O112" s="23"/>
      <c r="P112" s="23"/>
      <c r="Q112" s="23"/>
      <c r="R112" s="23"/>
      <c r="U112" s="32"/>
      <c r="W112" s="84"/>
    </row>
    <row r="113" spans="1:23" x14ac:dyDescent="0.25">
      <c r="E113" s="23"/>
      <c r="F113" s="23"/>
      <c r="G113" s="70"/>
      <c r="H113" s="70"/>
      <c r="I113" s="23"/>
      <c r="J113" s="20"/>
      <c r="K113" s="23"/>
      <c r="L113" s="23"/>
      <c r="M113" s="23"/>
      <c r="N113" s="20"/>
      <c r="O113" s="23"/>
      <c r="P113" s="23"/>
      <c r="Q113" s="23"/>
      <c r="R113" s="23"/>
      <c r="U113" s="32"/>
      <c r="W113" s="84"/>
    </row>
    <row r="114" spans="1:23" x14ac:dyDescent="0.25">
      <c r="E114" s="23"/>
      <c r="F114" s="23"/>
      <c r="G114" s="70"/>
      <c r="H114" s="70"/>
      <c r="I114" s="23"/>
      <c r="J114" s="20"/>
      <c r="K114" s="23"/>
      <c r="L114" s="23"/>
      <c r="M114" s="23"/>
      <c r="N114" s="20"/>
      <c r="O114" s="23"/>
      <c r="P114" s="23"/>
      <c r="Q114" s="23"/>
      <c r="R114" s="23"/>
      <c r="U114" s="32"/>
      <c r="W114" s="84"/>
    </row>
    <row r="115" spans="1:23" x14ac:dyDescent="0.25">
      <c r="E115" s="23"/>
      <c r="F115" s="23"/>
      <c r="G115" s="70"/>
      <c r="H115" s="70"/>
      <c r="I115" s="23"/>
      <c r="J115" s="20"/>
      <c r="K115" s="23"/>
      <c r="L115" s="23"/>
      <c r="M115" s="23"/>
      <c r="N115" s="20"/>
      <c r="O115" s="23"/>
      <c r="P115" s="23"/>
      <c r="Q115" s="23"/>
      <c r="R115" s="23"/>
      <c r="U115" s="32"/>
      <c r="W115" s="84"/>
    </row>
    <row r="116" spans="1:23" x14ac:dyDescent="0.25">
      <c r="E116" s="23"/>
      <c r="F116" s="23"/>
      <c r="G116" s="70"/>
      <c r="H116" s="70"/>
      <c r="I116" s="23"/>
      <c r="J116" s="20"/>
      <c r="K116" s="23"/>
      <c r="L116" s="23"/>
      <c r="M116" s="23"/>
      <c r="N116" s="20"/>
      <c r="O116" s="23"/>
      <c r="P116" s="23"/>
      <c r="Q116" s="23"/>
      <c r="R116" s="23"/>
      <c r="U116" s="32"/>
      <c r="W116" s="84"/>
    </row>
    <row r="117" spans="1:23" x14ac:dyDescent="0.25">
      <c r="E117" s="23"/>
      <c r="F117" s="23"/>
      <c r="G117" s="70"/>
      <c r="H117" s="70"/>
      <c r="I117" s="23"/>
      <c r="J117" s="20"/>
      <c r="K117" s="23"/>
      <c r="L117" s="23"/>
      <c r="M117" s="23"/>
      <c r="N117" s="20"/>
      <c r="O117" s="23"/>
      <c r="P117" s="23"/>
      <c r="Q117" s="23"/>
      <c r="R117" s="23"/>
      <c r="U117" s="32"/>
      <c r="W117" s="84"/>
    </row>
    <row r="118" spans="1:23" x14ac:dyDescent="0.25">
      <c r="E118" s="23"/>
      <c r="F118" s="23"/>
      <c r="G118" s="70"/>
      <c r="H118" s="70"/>
      <c r="I118" s="23"/>
      <c r="J118" s="20"/>
      <c r="K118" s="23"/>
      <c r="L118" s="23"/>
      <c r="M118" s="23"/>
      <c r="N118" s="20"/>
      <c r="O118" s="23"/>
      <c r="P118" s="23"/>
      <c r="Q118" s="23"/>
      <c r="R118" s="23"/>
      <c r="U118" s="32"/>
      <c r="W118" s="84"/>
    </row>
    <row r="119" spans="1:23" x14ac:dyDescent="0.25">
      <c r="A119" s="1"/>
      <c r="B119" s="19"/>
      <c r="E119" s="23"/>
      <c r="F119" s="23"/>
      <c r="G119" s="70"/>
      <c r="H119" s="70"/>
      <c r="I119" s="23"/>
      <c r="J119" s="20"/>
      <c r="K119" s="23"/>
      <c r="L119" s="23"/>
      <c r="M119" s="23"/>
      <c r="N119" s="20"/>
      <c r="O119" s="23"/>
      <c r="P119" s="23"/>
      <c r="Q119" s="23"/>
      <c r="R119" s="23"/>
      <c r="U119" s="32"/>
      <c r="W119" s="84"/>
    </row>
    <row r="120" spans="1:23" x14ac:dyDescent="0.25">
      <c r="A120" s="1"/>
      <c r="B120" s="19"/>
      <c r="E120" s="23"/>
      <c r="F120" s="23"/>
      <c r="G120" s="70"/>
      <c r="H120" s="70"/>
      <c r="I120" s="23"/>
      <c r="J120" s="20"/>
      <c r="K120" s="23"/>
      <c r="L120" s="23"/>
      <c r="M120" s="23"/>
      <c r="N120" s="20"/>
      <c r="O120" s="23"/>
      <c r="P120" s="23"/>
      <c r="Q120" s="23"/>
      <c r="R120" s="23"/>
      <c r="U120" s="32"/>
      <c r="W120" s="84"/>
    </row>
    <row r="121" spans="1:23" x14ac:dyDescent="0.25">
      <c r="A121" s="1"/>
      <c r="B121" s="19"/>
      <c r="E121" s="23"/>
      <c r="F121" s="23"/>
      <c r="G121" s="70"/>
      <c r="H121" s="70"/>
      <c r="I121" s="23"/>
      <c r="J121" s="20"/>
      <c r="K121" s="23"/>
      <c r="L121" s="23"/>
      <c r="M121" s="23"/>
      <c r="N121" s="20"/>
      <c r="O121" s="23"/>
      <c r="P121" s="23"/>
      <c r="Q121" s="23"/>
      <c r="R121" s="23"/>
      <c r="U121" s="32"/>
      <c r="W121" s="84"/>
    </row>
    <row r="122" spans="1:23" x14ac:dyDescent="0.25">
      <c r="A122" s="85"/>
      <c r="B122" s="19"/>
      <c r="E122" s="23"/>
      <c r="F122" s="23"/>
      <c r="G122" s="70"/>
      <c r="H122" s="70"/>
      <c r="I122" s="23"/>
      <c r="J122" s="20"/>
      <c r="K122" s="23"/>
      <c r="L122" s="23"/>
      <c r="M122" s="23"/>
      <c r="N122" s="20"/>
      <c r="O122" s="23"/>
      <c r="P122" s="23"/>
      <c r="Q122" s="23"/>
      <c r="R122" s="23"/>
      <c r="U122" s="32"/>
      <c r="W122" s="84"/>
    </row>
    <row r="123" spans="1:23" x14ac:dyDescent="0.25">
      <c r="A123" s="85"/>
      <c r="B123" s="19"/>
      <c r="E123" s="23"/>
      <c r="F123" s="23"/>
      <c r="G123" s="70"/>
      <c r="H123" s="70"/>
      <c r="I123" s="23"/>
      <c r="J123" s="20"/>
      <c r="K123" s="23"/>
      <c r="L123" s="23"/>
      <c r="M123" s="23"/>
      <c r="N123" s="20"/>
      <c r="O123" s="23"/>
      <c r="P123" s="23"/>
      <c r="Q123" s="23"/>
      <c r="R123" s="23"/>
      <c r="U123" s="32"/>
      <c r="W123" s="84"/>
    </row>
    <row r="124" spans="1:23" x14ac:dyDescent="0.25">
      <c r="A124" s="85"/>
      <c r="B124" s="19"/>
      <c r="E124" s="23"/>
      <c r="F124" s="23"/>
      <c r="G124" s="70"/>
      <c r="H124" s="70"/>
      <c r="I124" s="23"/>
      <c r="J124" s="20"/>
      <c r="K124" s="23"/>
      <c r="L124" s="23"/>
      <c r="M124" s="23"/>
      <c r="N124" s="20"/>
      <c r="O124" s="23"/>
      <c r="P124" s="23"/>
      <c r="Q124" s="23"/>
      <c r="R124" s="23"/>
      <c r="U124" s="32"/>
      <c r="W124" s="84"/>
    </row>
    <row r="125" spans="1:23" x14ac:dyDescent="0.25">
      <c r="A125" s="85"/>
      <c r="B125" s="19"/>
      <c r="E125" s="23"/>
      <c r="F125" s="23"/>
      <c r="G125" s="70"/>
      <c r="H125" s="70"/>
      <c r="I125" s="23"/>
      <c r="J125" s="20"/>
      <c r="K125" s="23"/>
      <c r="L125" s="23"/>
      <c r="M125" s="23"/>
      <c r="N125" s="20"/>
      <c r="O125" s="23"/>
      <c r="P125" s="23"/>
      <c r="Q125" s="23"/>
      <c r="R125" s="23"/>
      <c r="U125" s="32"/>
      <c r="W125" s="84"/>
    </row>
    <row r="126" spans="1:23" x14ac:dyDescent="0.25">
      <c r="A126" s="85"/>
      <c r="B126" s="19"/>
      <c r="E126" s="23"/>
      <c r="F126" s="23"/>
      <c r="G126" s="70"/>
      <c r="H126" s="70"/>
      <c r="I126" s="23"/>
      <c r="J126" s="20"/>
      <c r="K126" s="23"/>
      <c r="L126" s="23"/>
      <c r="M126" s="23"/>
      <c r="N126" s="20"/>
      <c r="O126" s="23"/>
      <c r="P126" s="23"/>
      <c r="Q126" s="23"/>
      <c r="R126" s="23"/>
      <c r="U126" s="32"/>
      <c r="W126" s="84"/>
    </row>
    <row r="127" spans="1:23" x14ac:dyDescent="0.25">
      <c r="A127" s="85"/>
      <c r="B127" s="19"/>
      <c r="E127" s="23"/>
      <c r="F127" s="23"/>
      <c r="G127" s="70"/>
      <c r="H127" s="70"/>
      <c r="I127" s="23"/>
      <c r="J127" s="20"/>
      <c r="K127" s="23"/>
      <c r="L127" s="23"/>
      <c r="M127" s="23"/>
      <c r="N127" s="20"/>
      <c r="O127" s="23"/>
      <c r="P127" s="23"/>
      <c r="Q127" s="23"/>
      <c r="R127" s="23"/>
      <c r="U127" s="32"/>
      <c r="W127" s="84"/>
    </row>
    <row r="128" spans="1:23" x14ac:dyDescent="0.25">
      <c r="A128" s="85"/>
      <c r="B128" s="19"/>
      <c r="E128" s="23"/>
      <c r="F128" s="23"/>
      <c r="G128" s="70"/>
      <c r="H128" s="70"/>
      <c r="I128" s="23"/>
      <c r="J128" s="20"/>
      <c r="K128" s="23"/>
      <c r="L128" s="23"/>
      <c r="M128" s="23"/>
      <c r="N128" s="20"/>
      <c r="O128" s="23"/>
      <c r="P128" s="23"/>
      <c r="Q128" s="23"/>
      <c r="R128" s="23"/>
      <c r="U128" s="32"/>
      <c r="W128" s="84"/>
    </row>
    <row r="129" spans="1:23" x14ac:dyDescent="0.25">
      <c r="A129" s="85"/>
      <c r="B129" s="19"/>
      <c r="E129" s="23"/>
      <c r="F129" s="23"/>
      <c r="G129" s="70"/>
      <c r="H129" s="70"/>
      <c r="I129" s="23"/>
      <c r="J129" s="20"/>
      <c r="K129" s="23"/>
      <c r="L129" s="23"/>
      <c r="M129" s="23"/>
      <c r="N129" s="20"/>
      <c r="O129" s="23"/>
      <c r="P129" s="23"/>
      <c r="Q129" s="23"/>
      <c r="R129" s="23"/>
      <c r="U129" s="32"/>
      <c r="W129" s="84"/>
    </row>
    <row r="130" spans="1:23" x14ac:dyDescent="0.25">
      <c r="A130" s="85"/>
      <c r="B130" s="19"/>
      <c r="E130" s="23"/>
      <c r="F130" s="23"/>
      <c r="G130" s="70"/>
      <c r="H130" s="70"/>
      <c r="I130" s="23"/>
      <c r="J130" s="20"/>
      <c r="K130" s="23"/>
      <c r="L130" s="23"/>
      <c r="M130" s="23"/>
      <c r="N130" s="20"/>
      <c r="O130" s="23"/>
      <c r="P130" s="23"/>
      <c r="Q130" s="23"/>
      <c r="R130" s="23"/>
      <c r="U130" s="32"/>
      <c r="W130" s="84"/>
    </row>
    <row r="131" spans="1:23" x14ac:dyDescent="0.25">
      <c r="A131" s="85"/>
      <c r="B131" s="19"/>
      <c r="E131" s="23"/>
      <c r="F131" s="23"/>
      <c r="G131" s="70"/>
      <c r="H131" s="70"/>
      <c r="I131" s="23"/>
      <c r="J131" s="20"/>
      <c r="K131" s="23"/>
      <c r="L131" s="23"/>
      <c r="M131" s="23"/>
      <c r="N131" s="20"/>
      <c r="O131" s="23"/>
      <c r="P131" s="23"/>
      <c r="Q131" s="23"/>
      <c r="R131" s="23"/>
      <c r="U131" s="32"/>
      <c r="W131" s="84"/>
    </row>
    <row r="132" spans="1:23" x14ac:dyDescent="0.25">
      <c r="A132" s="85"/>
      <c r="B132" s="19"/>
      <c r="E132" s="23"/>
      <c r="F132" s="23"/>
      <c r="G132" s="70"/>
      <c r="H132" s="70"/>
      <c r="I132" s="23"/>
      <c r="J132" s="20"/>
      <c r="K132" s="23"/>
      <c r="L132" s="23"/>
      <c r="M132" s="23"/>
      <c r="N132" s="20"/>
      <c r="O132" s="23"/>
      <c r="P132" s="23"/>
      <c r="Q132" s="23"/>
      <c r="R132" s="23"/>
      <c r="U132" s="32"/>
      <c r="W132" s="84"/>
    </row>
    <row r="133" spans="1:23" x14ac:dyDescent="0.25">
      <c r="A133" s="85"/>
      <c r="B133" s="19"/>
      <c r="E133" s="23"/>
      <c r="F133" s="23"/>
      <c r="G133" s="70"/>
      <c r="H133" s="70"/>
      <c r="I133" s="23"/>
      <c r="J133" s="20"/>
      <c r="K133" s="23"/>
      <c r="L133" s="23"/>
      <c r="M133" s="23"/>
      <c r="N133" s="20"/>
      <c r="O133" s="23"/>
      <c r="P133" s="23"/>
      <c r="Q133" s="23"/>
      <c r="R133" s="23"/>
      <c r="U133" s="32"/>
      <c r="W133" s="84"/>
    </row>
    <row r="134" spans="1:23" x14ac:dyDescent="0.25">
      <c r="A134" s="85"/>
      <c r="B134" s="19"/>
      <c r="E134" s="23"/>
      <c r="F134" s="23"/>
      <c r="G134" s="70"/>
      <c r="H134" s="70"/>
      <c r="I134" s="23"/>
      <c r="J134" s="20"/>
      <c r="K134" s="23"/>
      <c r="L134" s="23"/>
      <c r="M134" s="23"/>
      <c r="N134" s="20"/>
      <c r="O134" s="23"/>
      <c r="P134" s="23"/>
      <c r="Q134" s="23"/>
      <c r="R134" s="23"/>
      <c r="U134" s="32"/>
      <c r="W134" s="84"/>
    </row>
    <row r="135" spans="1:23" x14ac:dyDescent="0.25">
      <c r="A135" s="85"/>
      <c r="B135" s="19"/>
      <c r="E135" s="23"/>
      <c r="F135" s="23"/>
      <c r="G135" s="70"/>
      <c r="H135" s="70"/>
      <c r="I135" s="23"/>
      <c r="J135" s="20"/>
      <c r="K135" s="23"/>
      <c r="L135" s="23"/>
      <c r="M135" s="23"/>
      <c r="N135" s="20"/>
      <c r="O135" s="23"/>
      <c r="P135" s="23"/>
      <c r="Q135" s="23"/>
      <c r="R135" s="23"/>
      <c r="U135" s="32"/>
      <c r="W135" s="84"/>
    </row>
    <row r="136" spans="1:23" x14ac:dyDescent="0.25">
      <c r="A136" s="85"/>
      <c r="B136" s="19"/>
      <c r="E136" s="23"/>
      <c r="F136" s="23"/>
      <c r="G136" s="70"/>
      <c r="H136" s="70"/>
      <c r="I136" s="23"/>
      <c r="J136" s="20"/>
      <c r="K136" s="23"/>
      <c r="L136" s="23"/>
      <c r="M136" s="23"/>
      <c r="N136" s="20"/>
      <c r="O136" s="23"/>
      <c r="P136" s="23"/>
      <c r="Q136" s="23"/>
      <c r="R136" s="23"/>
      <c r="U136" s="32"/>
      <c r="W136" s="84"/>
    </row>
    <row r="137" spans="1:23" x14ac:dyDescent="0.25">
      <c r="A137" s="85"/>
      <c r="B137" s="19"/>
      <c r="E137" s="23"/>
      <c r="F137" s="23"/>
      <c r="G137" s="70"/>
      <c r="H137" s="70"/>
      <c r="I137" s="23"/>
      <c r="J137" s="20"/>
      <c r="K137" s="23"/>
      <c r="L137" s="23"/>
      <c r="M137" s="23"/>
      <c r="N137" s="20"/>
      <c r="O137" s="23"/>
      <c r="P137" s="23"/>
      <c r="Q137" s="23"/>
      <c r="R137" s="23"/>
      <c r="U137" s="32"/>
      <c r="W137" s="84"/>
    </row>
    <row r="138" spans="1:23" x14ac:dyDescent="0.25">
      <c r="A138" s="85"/>
      <c r="B138" s="19"/>
      <c r="E138" s="23"/>
      <c r="F138" s="23"/>
      <c r="G138" s="70"/>
      <c r="H138" s="70"/>
      <c r="I138" s="23"/>
      <c r="J138" s="20"/>
      <c r="K138" s="23"/>
      <c r="L138" s="23"/>
      <c r="M138" s="23"/>
      <c r="N138" s="20"/>
      <c r="O138" s="23"/>
      <c r="P138" s="23"/>
      <c r="Q138" s="23"/>
      <c r="R138" s="23"/>
      <c r="U138" s="32"/>
      <c r="W138" s="84"/>
    </row>
    <row r="139" spans="1:23" x14ac:dyDescent="0.25">
      <c r="A139" s="85"/>
      <c r="B139" s="19"/>
      <c r="G139" s="9"/>
      <c r="H139" s="9"/>
      <c r="U139" s="32"/>
      <c r="W139" s="84"/>
    </row>
    <row r="140" spans="1:23" x14ac:dyDescent="0.25">
      <c r="A140" s="85"/>
      <c r="B140" s="19"/>
      <c r="G140" s="9"/>
      <c r="H140" s="9"/>
      <c r="U140" s="32"/>
      <c r="W140" s="84"/>
    </row>
    <row r="141" spans="1:23" x14ac:dyDescent="0.25">
      <c r="A141" s="85"/>
      <c r="B141" s="19"/>
      <c r="G141" s="9"/>
      <c r="H141" s="9"/>
      <c r="U141" s="32"/>
      <c r="W141" s="84"/>
    </row>
    <row r="142" spans="1:23" x14ac:dyDescent="0.25">
      <c r="A142" s="85"/>
      <c r="B142" s="19"/>
      <c r="U142" s="32"/>
      <c r="W142" s="84"/>
    </row>
    <row r="143" spans="1:23" x14ac:dyDescent="0.25">
      <c r="A143" s="85"/>
      <c r="B143" s="19"/>
      <c r="U143" s="32"/>
      <c r="W143" s="84"/>
    </row>
    <row r="144" spans="1:23" x14ac:dyDescent="0.25">
      <c r="A144" s="85"/>
      <c r="B144" s="19"/>
      <c r="U144" s="32"/>
      <c r="W144" s="84"/>
    </row>
    <row r="145" spans="1:23" x14ac:dyDescent="0.25">
      <c r="A145" s="85"/>
      <c r="B145" s="19"/>
      <c r="U145" s="32"/>
      <c r="W145" s="84"/>
    </row>
    <row r="146" spans="1:23" x14ac:dyDescent="0.25">
      <c r="A146" s="85"/>
      <c r="B146" s="19"/>
      <c r="U146" s="32"/>
      <c r="W146" s="84"/>
    </row>
    <row r="147" spans="1:23" x14ac:dyDescent="0.25">
      <c r="A147" s="85"/>
      <c r="B147" s="19"/>
      <c r="U147" s="32"/>
      <c r="W147" s="84"/>
    </row>
    <row r="148" spans="1:23" x14ac:dyDescent="0.25">
      <c r="A148" s="1"/>
      <c r="B148" s="19"/>
      <c r="U148" s="32"/>
      <c r="W148" s="84"/>
    </row>
    <row r="149" spans="1:23" x14ac:dyDescent="0.25">
      <c r="A149" s="85"/>
      <c r="B149" s="19"/>
      <c r="U149" s="32"/>
      <c r="W149" s="84"/>
    </row>
    <row r="150" spans="1:23" x14ac:dyDescent="0.25">
      <c r="A150" s="1"/>
      <c r="B150" s="19"/>
      <c r="U150" s="32"/>
      <c r="W150" s="84"/>
    </row>
    <row r="151" spans="1:23" x14ac:dyDescent="0.25">
      <c r="A151" s="1"/>
      <c r="B151" s="19"/>
      <c r="U151" s="32"/>
      <c r="W151" s="84"/>
    </row>
    <row r="152" spans="1:23" x14ac:dyDescent="0.25">
      <c r="A152" s="85"/>
      <c r="B152" s="19"/>
      <c r="U152" s="32"/>
      <c r="W152" s="84"/>
    </row>
    <row r="153" spans="1:23" x14ac:dyDescent="0.25">
      <c r="A153" s="85"/>
      <c r="B153" s="19"/>
      <c r="U153" s="32"/>
      <c r="W153" s="84"/>
    </row>
    <row r="154" spans="1:23" x14ac:dyDescent="0.25">
      <c r="A154" s="85"/>
      <c r="B154" s="19"/>
      <c r="U154" s="32"/>
      <c r="W154" s="84"/>
    </row>
    <row r="155" spans="1:23" x14ac:dyDescent="0.25">
      <c r="A155" s="85"/>
      <c r="B155" s="19"/>
      <c r="U155" s="32"/>
      <c r="W155" s="84"/>
    </row>
    <row r="156" spans="1:23" x14ac:dyDescent="0.25">
      <c r="A156" s="85"/>
      <c r="B156" s="19"/>
      <c r="U156" s="32"/>
      <c r="W156" s="84"/>
    </row>
    <row r="157" spans="1:23" x14ac:dyDescent="0.25">
      <c r="A157" s="85"/>
      <c r="B157" s="19"/>
      <c r="U157" s="32"/>
      <c r="W157" s="84"/>
    </row>
    <row r="158" spans="1:23" x14ac:dyDescent="0.25">
      <c r="A158" s="85"/>
      <c r="B158" s="19"/>
      <c r="U158" s="32"/>
      <c r="W158" s="84"/>
    </row>
    <row r="159" spans="1:23" x14ac:dyDescent="0.25">
      <c r="A159" s="85"/>
      <c r="B159" s="19"/>
      <c r="U159" s="32"/>
      <c r="W159" s="84"/>
    </row>
    <row r="160" spans="1:23" x14ac:dyDescent="0.25">
      <c r="A160" s="85"/>
      <c r="B160" s="19"/>
      <c r="U160" s="32"/>
      <c r="W160" s="84"/>
    </row>
    <row r="161" spans="1:23" x14ac:dyDescent="0.25">
      <c r="A161" s="85"/>
      <c r="B161" s="19"/>
      <c r="U161" s="32"/>
      <c r="W161" s="84"/>
    </row>
    <row r="162" spans="1:23" x14ac:dyDescent="0.25">
      <c r="A162" s="85"/>
      <c r="B162" s="19"/>
      <c r="U162" s="32"/>
      <c r="W162" s="84"/>
    </row>
    <row r="163" spans="1:23" x14ac:dyDescent="0.25">
      <c r="A163" s="85"/>
      <c r="B163" s="19"/>
      <c r="U163" s="32"/>
      <c r="W163" s="84"/>
    </row>
    <row r="164" spans="1:23" x14ac:dyDescent="0.25">
      <c r="A164" s="85"/>
      <c r="B164" s="19"/>
      <c r="U164" s="32"/>
      <c r="W164" s="84"/>
    </row>
    <row r="165" spans="1:23" x14ac:dyDescent="0.25">
      <c r="A165" s="1"/>
      <c r="B165" s="19"/>
      <c r="U165" s="32"/>
      <c r="W165" s="84"/>
    </row>
    <row r="166" spans="1:23" x14ac:dyDescent="0.25">
      <c r="A166" s="1"/>
      <c r="B166" s="19"/>
      <c r="U166" s="32"/>
      <c r="W166" s="84"/>
    </row>
    <row r="167" spans="1:23" x14ac:dyDescent="0.25">
      <c r="A167" s="1"/>
      <c r="B167" s="19"/>
      <c r="U167" s="32"/>
      <c r="W167" s="84"/>
    </row>
    <row r="168" spans="1:23" x14ac:dyDescent="0.25">
      <c r="A168" s="1"/>
      <c r="B168" s="19"/>
      <c r="U168" s="32"/>
      <c r="W168" s="84"/>
    </row>
    <row r="169" spans="1:23" x14ac:dyDescent="0.25">
      <c r="A169" s="1"/>
      <c r="B169" s="19"/>
      <c r="U169" s="32"/>
    </row>
    <row r="170" spans="1:23" x14ac:dyDescent="0.25">
      <c r="A170" s="1"/>
      <c r="B170" s="19"/>
      <c r="U170" s="32"/>
    </row>
    <row r="171" spans="1:23" x14ac:dyDescent="0.25">
      <c r="A171" s="1"/>
      <c r="B171" s="19"/>
      <c r="U171" s="32"/>
    </row>
    <row r="172" spans="1:23" x14ac:dyDescent="0.25">
      <c r="A172" s="1"/>
      <c r="B172" s="19"/>
      <c r="U172" s="32"/>
    </row>
    <row r="173" spans="1:23" x14ac:dyDescent="0.25">
      <c r="A173" s="1"/>
      <c r="B173" s="19"/>
      <c r="U173" s="32"/>
    </row>
    <row r="174" spans="1:23" x14ac:dyDescent="0.25">
      <c r="A174" s="1"/>
      <c r="B174" s="19"/>
      <c r="U174" s="32"/>
    </row>
    <row r="175" spans="1:23" x14ac:dyDescent="0.25">
      <c r="A175" s="1"/>
      <c r="B175" s="19"/>
      <c r="U175" s="32"/>
    </row>
    <row r="176" spans="1:23" x14ac:dyDescent="0.25">
      <c r="A176" s="1"/>
      <c r="B176" s="19"/>
      <c r="U176" s="32"/>
    </row>
    <row r="177" spans="1:21" x14ac:dyDescent="0.25">
      <c r="A177" s="1"/>
      <c r="B177" s="19"/>
      <c r="U177" s="32"/>
    </row>
    <row r="178" spans="1:21" x14ac:dyDescent="0.25">
      <c r="A178" s="1"/>
      <c r="B178" s="19"/>
      <c r="U178" s="32"/>
    </row>
    <row r="179" spans="1:21" x14ac:dyDescent="0.25">
      <c r="A179" s="1"/>
      <c r="B179" s="19"/>
      <c r="U179" s="32"/>
    </row>
    <row r="180" spans="1:21" x14ac:dyDescent="0.25">
      <c r="A180" s="1"/>
      <c r="B180" s="19"/>
      <c r="U180" s="32"/>
    </row>
    <row r="181" spans="1:21" x14ac:dyDescent="0.25">
      <c r="A181" s="1"/>
      <c r="B181" s="19"/>
      <c r="U181" s="32"/>
    </row>
    <row r="182" spans="1:21" x14ac:dyDescent="0.25">
      <c r="A182" s="1"/>
      <c r="B182" s="19"/>
      <c r="U182" s="32"/>
    </row>
    <row r="183" spans="1:21" x14ac:dyDescent="0.25">
      <c r="A183" s="1"/>
      <c r="B183" s="19"/>
      <c r="U183" s="32"/>
    </row>
    <row r="184" spans="1:21" x14ac:dyDescent="0.25">
      <c r="A184" s="1"/>
      <c r="B184" s="19"/>
      <c r="U184" s="32"/>
    </row>
    <row r="185" spans="1:21" x14ac:dyDescent="0.25">
      <c r="A185" s="1"/>
      <c r="B185" s="19"/>
      <c r="U185" s="32"/>
    </row>
    <row r="186" spans="1:21" x14ac:dyDescent="0.25">
      <c r="A186" s="1"/>
      <c r="B186" s="19"/>
      <c r="U186" s="32"/>
    </row>
    <row r="187" spans="1:21" x14ac:dyDescent="0.25">
      <c r="A187" s="1"/>
      <c r="B187" s="19"/>
      <c r="U187" s="32"/>
    </row>
    <row r="188" spans="1:21" x14ac:dyDescent="0.25">
      <c r="A188" s="1"/>
      <c r="B188" s="19"/>
      <c r="U188" s="32"/>
    </row>
    <row r="189" spans="1:21" x14ac:dyDescent="0.25">
      <c r="A189" s="1"/>
      <c r="B189" s="19"/>
      <c r="U189" s="32"/>
    </row>
    <row r="190" spans="1:21" x14ac:dyDescent="0.25">
      <c r="A190" s="1"/>
      <c r="B190" s="19"/>
      <c r="U190" s="32"/>
    </row>
    <row r="191" spans="1:21" x14ac:dyDescent="0.25">
      <c r="A191" s="1"/>
      <c r="B191" s="19"/>
      <c r="U191" s="32"/>
    </row>
    <row r="192" spans="1:21" x14ac:dyDescent="0.25">
      <c r="A192" s="1"/>
      <c r="B192" s="19"/>
      <c r="U192" s="32"/>
    </row>
    <row r="193" spans="21:21" x14ac:dyDescent="0.25">
      <c r="U193" s="32"/>
    </row>
    <row r="194" spans="21:21" x14ac:dyDescent="0.25">
      <c r="U194" s="32"/>
    </row>
    <row r="195" spans="21:21" x14ac:dyDescent="0.25">
      <c r="U195" s="32"/>
    </row>
    <row r="196" spans="21:21" x14ac:dyDescent="0.25">
      <c r="U196" s="32"/>
    </row>
    <row r="197" spans="21:21" x14ac:dyDescent="0.25">
      <c r="U197" s="32"/>
    </row>
    <row r="198" spans="21:21" x14ac:dyDescent="0.25">
      <c r="U198" s="32"/>
    </row>
    <row r="199" spans="21:21" x14ac:dyDescent="0.25">
      <c r="U199" s="32"/>
    </row>
    <row r="200" spans="21:21" x14ac:dyDescent="0.25">
      <c r="U200" s="32"/>
    </row>
    <row r="201" spans="21:21" x14ac:dyDescent="0.25">
      <c r="U201" s="32"/>
    </row>
    <row r="202" spans="21:21" x14ac:dyDescent="0.25">
      <c r="U202" s="32"/>
    </row>
    <row r="203" spans="21:21" x14ac:dyDescent="0.25">
      <c r="U203" s="32"/>
    </row>
    <row r="204" spans="21:21" x14ac:dyDescent="0.25">
      <c r="U204" s="32"/>
    </row>
    <row r="205" spans="21:21" x14ac:dyDescent="0.25">
      <c r="U205" s="32"/>
    </row>
    <row r="206" spans="21:21" x14ac:dyDescent="0.25">
      <c r="U206" s="32"/>
    </row>
    <row r="207" spans="21:21" x14ac:dyDescent="0.25">
      <c r="U207" s="32"/>
    </row>
    <row r="208" spans="21:21" x14ac:dyDescent="0.25">
      <c r="U208" s="32"/>
    </row>
    <row r="209" spans="21:21" x14ac:dyDescent="0.25">
      <c r="U209" s="32"/>
    </row>
    <row r="210" spans="21:21" x14ac:dyDescent="0.25">
      <c r="U210" s="32"/>
    </row>
    <row r="211" spans="21:21" x14ac:dyDescent="0.25">
      <c r="U211" s="32"/>
    </row>
    <row r="212" spans="21:21" x14ac:dyDescent="0.25">
      <c r="U212" s="32"/>
    </row>
    <row r="213" spans="21:21" x14ac:dyDescent="0.25">
      <c r="U213" s="32"/>
    </row>
    <row r="214" spans="21:21" x14ac:dyDescent="0.25">
      <c r="U214" s="32"/>
    </row>
    <row r="215" spans="21:21" x14ac:dyDescent="0.25">
      <c r="U215" s="32"/>
    </row>
    <row r="216" spans="21:21" x14ac:dyDescent="0.25">
      <c r="U216" s="32"/>
    </row>
    <row r="217" spans="21:21" x14ac:dyDescent="0.25">
      <c r="U217" s="32"/>
    </row>
    <row r="218" spans="21:21" x14ac:dyDescent="0.25">
      <c r="U218" s="32"/>
    </row>
    <row r="219" spans="21:21" x14ac:dyDescent="0.25">
      <c r="U219" s="32"/>
    </row>
    <row r="220" spans="21:21" x14ac:dyDescent="0.25">
      <c r="U220" s="32"/>
    </row>
    <row r="221" spans="21:21" x14ac:dyDescent="0.25">
      <c r="U221" s="32"/>
    </row>
    <row r="222" spans="21:21" x14ac:dyDescent="0.25">
      <c r="U222" s="32"/>
    </row>
    <row r="223" spans="21:21" x14ac:dyDescent="0.25">
      <c r="U223" s="32"/>
    </row>
    <row r="224" spans="21:21" x14ac:dyDescent="0.25">
      <c r="U224" s="32"/>
    </row>
    <row r="225" spans="21:21" x14ac:dyDescent="0.25">
      <c r="U225" s="32"/>
    </row>
    <row r="226" spans="21:21" x14ac:dyDescent="0.25">
      <c r="U226" s="32"/>
    </row>
    <row r="227" spans="21:21" x14ac:dyDescent="0.25">
      <c r="U227" s="32"/>
    </row>
    <row r="228" spans="21:21" x14ac:dyDescent="0.25">
      <c r="U228" s="32"/>
    </row>
    <row r="229" spans="21:21" x14ac:dyDescent="0.25">
      <c r="U229" s="32"/>
    </row>
    <row r="230" spans="21:21" x14ac:dyDescent="0.25">
      <c r="U230" s="32"/>
    </row>
    <row r="231" spans="21:21" x14ac:dyDescent="0.25">
      <c r="U231" s="32"/>
    </row>
  </sheetData>
  <mergeCells count="3">
    <mergeCell ref="B3:I3"/>
    <mergeCell ref="K3:M3"/>
    <mergeCell ref="O3:R3"/>
  </mergeCells>
  <pageMargins left="0.7" right="0.7" top="0.75" bottom="0.75" header="0.3" footer="0.3"/>
  <pageSetup paperSize="8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48"/>
  <sheetViews>
    <sheetView workbookViewId="0">
      <pane xSplit="2" ySplit="2" topLeftCell="I3" activePane="bottomRight" state="frozen"/>
      <selection pane="topRight" activeCell="C1" sqref="C1"/>
      <selection pane="bottomLeft" activeCell="A3" sqref="A3"/>
      <selection pane="bottomRight" activeCell="S13" sqref="S13"/>
    </sheetView>
  </sheetViews>
  <sheetFormatPr defaultRowHeight="15" x14ac:dyDescent="0.25"/>
  <cols>
    <col min="1" max="1" width="12.5703125" bestFit="1" customWidth="1"/>
    <col min="2" max="2" width="50.42578125" bestFit="1" customWidth="1"/>
    <col min="3" max="3" width="11.85546875" customWidth="1"/>
    <col min="5" max="5" width="22.5703125" bestFit="1" customWidth="1"/>
    <col min="6" max="6" width="12.42578125" bestFit="1" customWidth="1"/>
    <col min="7" max="7" width="12" customWidth="1"/>
    <col min="8" max="8" width="26.42578125" customWidth="1"/>
    <col min="9" max="9" width="29" bestFit="1" customWidth="1"/>
    <col min="10" max="10" width="20.140625" bestFit="1" customWidth="1"/>
    <col min="16" max="16" width="33.42578125" customWidth="1"/>
    <col min="19" max="19" width="9.140625" customWidth="1"/>
    <col min="20" max="20" width="11.140625" bestFit="1" customWidth="1"/>
    <col min="21" max="21" width="10.42578125" customWidth="1"/>
    <col min="22" max="22" width="11.42578125" customWidth="1"/>
  </cols>
  <sheetData>
    <row r="1" spans="1:24" x14ac:dyDescent="0.25">
      <c r="A1" s="249" t="s">
        <v>0</v>
      </c>
      <c r="B1" s="249"/>
      <c r="C1" s="249"/>
      <c r="D1" s="249"/>
      <c r="E1" s="249"/>
      <c r="F1" s="249"/>
      <c r="G1" s="250"/>
      <c r="H1" s="249"/>
      <c r="I1" s="111"/>
      <c r="J1" s="249" t="s">
        <v>1</v>
      </c>
      <c r="K1" s="249"/>
      <c r="L1" s="249"/>
      <c r="M1" s="249"/>
      <c r="N1" s="96"/>
      <c r="O1" s="249"/>
      <c r="P1" s="249"/>
      <c r="Q1" s="249"/>
      <c r="R1" s="249"/>
      <c r="S1" s="97"/>
      <c r="T1" s="96"/>
      <c r="U1" s="96"/>
      <c r="V1" s="96"/>
    </row>
    <row r="2" spans="1:24" ht="38.25" x14ac:dyDescent="0.25">
      <c r="A2" s="88" t="s">
        <v>2</v>
      </c>
      <c r="B2" s="89" t="s">
        <v>3</v>
      </c>
      <c r="C2" s="87" t="s">
        <v>4</v>
      </c>
      <c r="D2" s="87" t="s">
        <v>5</v>
      </c>
      <c r="E2" s="89" t="s">
        <v>6</v>
      </c>
      <c r="F2" s="92" t="s">
        <v>7</v>
      </c>
      <c r="G2" s="106" t="s">
        <v>270</v>
      </c>
      <c r="H2" s="89" t="s">
        <v>172</v>
      </c>
      <c r="I2" s="89" t="s">
        <v>403</v>
      </c>
      <c r="J2" s="89" t="s">
        <v>10</v>
      </c>
      <c r="K2" s="89" t="s">
        <v>169</v>
      </c>
      <c r="L2" s="89" t="s">
        <v>11</v>
      </c>
      <c r="M2" s="89" t="s">
        <v>12</v>
      </c>
      <c r="N2" s="93"/>
      <c r="O2" s="98" t="s">
        <v>13</v>
      </c>
      <c r="P2" s="98" t="s">
        <v>14</v>
      </c>
      <c r="Q2" s="98" t="s">
        <v>15</v>
      </c>
      <c r="R2" s="99" t="s">
        <v>16</v>
      </c>
      <c r="S2" s="100" t="s">
        <v>281</v>
      </c>
      <c r="T2" s="100" t="s">
        <v>494</v>
      </c>
      <c r="U2" s="101" t="s">
        <v>19</v>
      </c>
      <c r="V2" s="101" t="s">
        <v>20</v>
      </c>
    </row>
    <row r="3" spans="1:24" x14ac:dyDescent="0.25">
      <c r="A3" s="155"/>
      <c r="B3" s="156" t="s">
        <v>288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79"/>
      <c r="T3" s="155"/>
      <c r="U3" s="155"/>
      <c r="V3" s="155"/>
    </row>
    <row r="4" spans="1:24" x14ac:dyDescent="0.25">
      <c r="A4" s="158">
        <v>10000</v>
      </c>
      <c r="B4" s="157" t="s">
        <v>289</v>
      </c>
      <c r="C4" s="158"/>
      <c r="D4" s="158"/>
      <c r="E4" s="158"/>
      <c r="F4" s="159"/>
      <c r="G4" s="160"/>
      <c r="H4" s="159"/>
      <c r="I4" s="158"/>
      <c r="J4" s="158"/>
      <c r="K4" s="158"/>
      <c r="L4" s="158"/>
      <c r="M4" s="158"/>
      <c r="N4" s="158"/>
      <c r="O4" s="158"/>
      <c r="P4" s="160" t="s">
        <v>271</v>
      </c>
      <c r="Q4" s="158"/>
      <c r="R4" s="158"/>
      <c r="S4" s="180">
        <f>528*2</f>
        <v>1056</v>
      </c>
      <c r="T4" s="180">
        <f>+S4*1.01</f>
        <v>1066.56</v>
      </c>
      <c r="U4" s="158"/>
      <c r="V4" s="158"/>
      <c r="W4" s="86"/>
      <c r="X4" s="86"/>
    </row>
    <row r="5" spans="1:24" x14ac:dyDescent="0.25">
      <c r="A5" s="158">
        <v>10001</v>
      </c>
      <c r="B5" s="157" t="s">
        <v>291</v>
      </c>
      <c r="C5" s="158"/>
      <c r="D5" s="158"/>
      <c r="E5" s="158" t="s">
        <v>292</v>
      </c>
      <c r="F5" s="159"/>
      <c r="G5" s="160">
        <v>89118</v>
      </c>
      <c r="H5" s="159" t="s">
        <v>293</v>
      </c>
      <c r="I5" s="158"/>
      <c r="J5" s="158" t="s">
        <v>290</v>
      </c>
      <c r="K5" s="158"/>
      <c r="L5" s="158"/>
      <c r="M5" s="158"/>
      <c r="N5" s="158"/>
      <c r="O5" s="158"/>
      <c r="P5" s="160" t="s">
        <v>271</v>
      </c>
      <c r="Q5" s="158"/>
      <c r="R5" s="158"/>
      <c r="S5" s="180">
        <v>599</v>
      </c>
      <c r="T5" s="180">
        <f t="shared" ref="T5:T11" si="0">+S5*1.01</f>
        <v>604.99</v>
      </c>
      <c r="U5" s="158"/>
      <c r="V5" s="158"/>
      <c r="W5" s="86"/>
      <c r="X5" s="86"/>
    </row>
    <row r="6" spans="1:24" x14ac:dyDescent="0.25">
      <c r="A6" s="158">
        <v>10002</v>
      </c>
      <c r="B6" s="157" t="s">
        <v>294</v>
      </c>
      <c r="C6" s="158"/>
      <c r="D6" s="158"/>
      <c r="E6" s="158" t="s">
        <v>292</v>
      </c>
      <c r="F6" s="159"/>
      <c r="G6" s="160"/>
      <c r="H6" s="159" t="s">
        <v>293</v>
      </c>
      <c r="I6" s="158"/>
      <c r="J6" s="158" t="s">
        <v>290</v>
      </c>
      <c r="K6" s="158"/>
      <c r="L6" s="158"/>
      <c r="M6" s="158"/>
      <c r="N6" s="158"/>
      <c r="O6" s="158"/>
      <c r="P6" s="160" t="s">
        <v>271</v>
      </c>
      <c r="Q6" s="158"/>
      <c r="R6" s="158"/>
      <c r="S6" s="181">
        <v>263</v>
      </c>
      <c r="T6" s="180">
        <f t="shared" si="0"/>
        <v>265.63</v>
      </c>
      <c r="U6" s="158"/>
      <c r="V6" s="158"/>
      <c r="W6" s="86"/>
      <c r="X6" s="86"/>
    </row>
    <row r="7" spans="1:24" ht="25.5" x14ac:dyDescent="0.25">
      <c r="A7" s="158">
        <v>10003</v>
      </c>
      <c r="B7" s="157" t="s">
        <v>295</v>
      </c>
      <c r="C7" s="158"/>
      <c r="D7" s="158"/>
      <c r="E7" s="158"/>
      <c r="F7" s="159"/>
      <c r="G7" s="160"/>
      <c r="H7" s="159" t="s">
        <v>296</v>
      </c>
      <c r="I7" s="158"/>
      <c r="J7" s="158" t="s">
        <v>290</v>
      </c>
      <c r="K7" s="158"/>
      <c r="L7" s="158"/>
      <c r="M7" s="158"/>
      <c r="N7" s="158"/>
      <c r="O7" s="158"/>
      <c r="P7" s="160" t="s">
        <v>417</v>
      </c>
      <c r="Q7" s="158"/>
      <c r="R7" s="158"/>
      <c r="S7" s="181">
        <v>800</v>
      </c>
      <c r="T7" s="180">
        <f t="shared" si="0"/>
        <v>808</v>
      </c>
      <c r="U7" s="158"/>
      <c r="V7" s="158"/>
      <c r="W7" s="86"/>
      <c r="X7" s="86"/>
    </row>
    <row r="8" spans="1:24" ht="25.5" x14ac:dyDescent="0.25">
      <c r="A8" s="158">
        <v>10004</v>
      </c>
      <c r="B8" s="157" t="s">
        <v>297</v>
      </c>
      <c r="C8" s="158"/>
      <c r="D8" s="158"/>
      <c r="E8" s="158" t="s">
        <v>292</v>
      </c>
      <c r="F8" s="159"/>
      <c r="G8" s="160"/>
      <c r="H8" s="159" t="s">
        <v>298</v>
      </c>
      <c r="I8" s="158"/>
      <c r="J8" s="158" t="s">
        <v>290</v>
      </c>
      <c r="K8" s="158"/>
      <c r="L8" s="158"/>
      <c r="M8" s="158"/>
      <c r="N8" s="158"/>
      <c r="O8" s="158"/>
      <c r="P8" s="160" t="s">
        <v>299</v>
      </c>
      <c r="Q8" s="158"/>
      <c r="R8" s="158"/>
      <c r="S8" s="180">
        <v>414</v>
      </c>
      <c r="T8" s="180">
        <f t="shared" si="0"/>
        <v>418.14</v>
      </c>
      <c r="U8" s="158"/>
      <c r="V8" s="158"/>
      <c r="W8" s="86"/>
      <c r="X8" s="86"/>
    </row>
    <row r="9" spans="1:24" x14ac:dyDescent="0.25">
      <c r="A9" s="158">
        <v>10005</v>
      </c>
      <c r="B9" s="157" t="s">
        <v>300</v>
      </c>
      <c r="C9" s="158"/>
      <c r="D9" s="158"/>
      <c r="E9" s="158" t="s">
        <v>292</v>
      </c>
      <c r="F9" s="159"/>
      <c r="G9" s="160"/>
      <c r="H9" s="159" t="s">
        <v>298</v>
      </c>
      <c r="I9" s="158"/>
      <c r="J9" s="158" t="s">
        <v>290</v>
      </c>
      <c r="K9" s="158"/>
      <c r="L9" s="158"/>
      <c r="M9" s="158"/>
      <c r="N9" s="158"/>
      <c r="O9" s="158"/>
      <c r="P9" s="160" t="s">
        <v>271</v>
      </c>
      <c r="Q9" s="158"/>
      <c r="R9" s="158"/>
      <c r="S9" s="180">
        <v>520</v>
      </c>
      <c r="T9" s="180">
        <f t="shared" si="0"/>
        <v>525.20000000000005</v>
      </c>
      <c r="U9" s="158"/>
      <c r="V9" s="158"/>
      <c r="W9" s="86"/>
      <c r="X9" s="86"/>
    </row>
    <row r="10" spans="1:24" ht="25.5" x14ac:dyDescent="0.25">
      <c r="A10" s="158">
        <v>10006</v>
      </c>
      <c r="B10" s="157" t="s">
        <v>301</v>
      </c>
      <c r="C10" s="158"/>
      <c r="D10" s="158"/>
      <c r="E10" s="158" t="s">
        <v>292</v>
      </c>
      <c r="F10" s="159"/>
      <c r="G10" s="160"/>
      <c r="H10" s="159" t="s">
        <v>298</v>
      </c>
      <c r="I10" s="158"/>
      <c r="J10" s="158" t="s">
        <v>290</v>
      </c>
      <c r="K10" s="158"/>
      <c r="L10" s="158"/>
      <c r="M10" s="158"/>
      <c r="N10" s="158"/>
      <c r="O10" s="158"/>
      <c r="P10" s="160" t="s">
        <v>299</v>
      </c>
      <c r="Q10" s="158"/>
      <c r="R10" s="158"/>
      <c r="S10" s="180">
        <v>438</v>
      </c>
      <c r="T10" s="180">
        <f t="shared" si="0"/>
        <v>442.38</v>
      </c>
      <c r="U10" s="158"/>
      <c r="V10" s="158"/>
      <c r="W10" s="86"/>
      <c r="X10" s="86"/>
    </row>
    <row r="11" spans="1:24" x14ac:dyDescent="0.25">
      <c r="A11" s="158">
        <v>10007</v>
      </c>
      <c r="B11" s="157" t="s">
        <v>197</v>
      </c>
      <c r="C11" s="158"/>
      <c r="D11" s="158"/>
      <c r="E11" s="158"/>
      <c r="F11" s="158"/>
      <c r="G11" s="160"/>
      <c r="H11" s="158"/>
      <c r="I11" s="158"/>
      <c r="J11" s="158" t="s">
        <v>290</v>
      </c>
      <c r="K11" s="158"/>
      <c r="L11" s="158"/>
      <c r="M11" s="158"/>
      <c r="N11" s="158"/>
      <c r="O11" s="158"/>
      <c r="P11" s="160" t="s">
        <v>271</v>
      </c>
      <c r="Q11" s="158"/>
      <c r="R11" s="158"/>
      <c r="S11" s="182">
        <v>300</v>
      </c>
      <c r="T11" s="180">
        <f t="shared" si="0"/>
        <v>303</v>
      </c>
      <c r="U11" s="158"/>
      <c r="V11" s="158"/>
      <c r="W11" s="86"/>
      <c r="X11" s="86"/>
    </row>
    <row r="12" spans="1:24" ht="25.5" x14ac:dyDescent="0.25">
      <c r="A12" s="158">
        <v>10008</v>
      </c>
      <c r="B12" s="157" t="s">
        <v>302</v>
      </c>
      <c r="C12" s="158"/>
      <c r="D12" s="158"/>
      <c r="E12" s="158"/>
      <c r="F12" s="158"/>
      <c r="G12" s="160"/>
      <c r="H12" s="158"/>
      <c r="I12" s="158"/>
      <c r="J12" s="158" t="s">
        <v>290</v>
      </c>
      <c r="K12" s="158"/>
      <c r="L12" s="158"/>
      <c r="M12" s="158"/>
      <c r="N12" s="158"/>
      <c r="O12" s="158"/>
      <c r="P12" s="160" t="s">
        <v>303</v>
      </c>
      <c r="Q12" s="158"/>
      <c r="R12" s="158"/>
      <c r="S12" s="180"/>
      <c r="T12" s="180"/>
      <c r="U12" s="158"/>
      <c r="V12" s="158"/>
      <c r="W12" s="86"/>
      <c r="X12" s="86"/>
    </row>
    <row r="13" spans="1:24" x14ac:dyDescent="0.25">
      <c r="A13" s="158">
        <v>10009</v>
      </c>
      <c r="B13" s="175" t="s">
        <v>304</v>
      </c>
      <c r="C13" s="158"/>
      <c r="D13" s="158"/>
      <c r="E13" s="158"/>
      <c r="F13" s="158"/>
      <c r="G13" s="160"/>
      <c r="H13" s="158"/>
      <c r="I13" s="158"/>
      <c r="J13" s="158" t="s">
        <v>290</v>
      </c>
      <c r="K13" s="158"/>
      <c r="L13" s="158"/>
      <c r="M13" s="158"/>
      <c r="N13" s="158"/>
      <c r="O13" s="158"/>
      <c r="P13" s="160"/>
      <c r="Q13" s="158"/>
      <c r="R13" s="158"/>
      <c r="S13" s="181">
        <v>1133.9000000000001</v>
      </c>
      <c r="T13" s="180">
        <f>+S13*1.01</f>
        <v>1145.239</v>
      </c>
      <c r="U13" s="158"/>
      <c r="V13" s="158"/>
      <c r="W13" s="86"/>
      <c r="X13" s="86"/>
    </row>
    <row r="14" spans="1:24" x14ac:dyDescent="0.25">
      <c r="A14" s="158"/>
      <c r="B14" s="161"/>
      <c r="C14" s="158"/>
      <c r="D14" s="158"/>
      <c r="E14" s="158"/>
      <c r="F14" s="158">
        <f>SUM(F3:F13)</f>
        <v>0</v>
      </c>
      <c r="G14" s="158">
        <f>SUM(G3:G13)</f>
        <v>89118</v>
      </c>
      <c r="H14" s="158"/>
      <c r="I14" s="158"/>
      <c r="J14" s="158"/>
      <c r="K14" s="158"/>
      <c r="L14" s="158"/>
      <c r="M14" s="158"/>
      <c r="N14" s="158"/>
      <c r="O14" s="158"/>
      <c r="P14" s="160"/>
      <c r="Q14" s="158"/>
      <c r="R14" s="158"/>
      <c r="S14" s="180">
        <f>SUM(S3:S13)</f>
        <v>5523.9</v>
      </c>
      <c r="T14" s="180">
        <f>SUM(T3:T13)</f>
        <v>5579.1389999999992</v>
      </c>
      <c r="U14" s="158"/>
      <c r="V14" s="158"/>
      <c r="W14" s="86"/>
      <c r="X14" s="86"/>
    </row>
    <row r="15" spans="1:24" x14ac:dyDescent="0.25">
      <c r="A15" s="158"/>
      <c r="B15" s="177" t="s">
        <v>305</v>
      </c>
      <c r="C15" s="158"/>
      <c r="D15" s="158"/>
      <c r="E15" s="158"/>
      <c r="F15" s="158"/>
      <c r="G15" s="160"/>
      <c r="H15" s="158"/>
      <c r="I15" s="158"/>
      <c r="J15" s="158"/>
      <c r="K15" s="158"/>
      <c r="L15" s="158"/>
      <c r="M15" s="158"/>
      <c r="N15" s="158"/>
      <c r="O15" s="158"/>
      <c r="P15" s="160"/>
      <c r="Q15" s="158"/>
      <c r="R15" s="158"/>
      <c r="S15" s="180"/>
      <c r="T15" s="180"/>
      <c r="U15" s="158"/>
      <c r="V15" s="158"/>
      <c r="W15" s="86"/>
      <c r="X15" s="86"/>
    </row>
    <row r="16" spans="1:24" x14ac:dyDescent="0.25">
      <c r="A16" s="158">
        <v>11000</v>
      </c>
      <c r="B16" s="157" t="s">
        <v>306</v>
      </c>
      <c r="C16" s="158"/>
      <c r="D16" s="158"/>
      <c r="E16" s="158"/>
      <c r="F16" s="158"/>
      <c r="G16" s="160"/>
      <c r="H16" s="158"/>
      <c r="I16" s="158"/>
      <c r="J16" s="158" t="s">
        <v>307</v>
      </c>
      <c r="K16" s="158"/>
      <c r="L16" s="158"/>
      <c r="M16" s="158"/>
      <c r="N16" s="158"/>
      <c r="O16" s="158"/>
      <c r="P16" s="160" t="s">
        <v>271</v>
      </c>
      <c r="Q16" s="158"/>
      <c r="R16" s="158"/>
      <c r="S16" s="180">
        <v>564</v>
      </c>
      <c r="T16" s="180">
        <f t="shared" ref="T16:T24" si="1">+S16*1.01</f>
        <v>569.64</v>
      </c>
      <c r="U16" s="158"/>
      <c r="V16" s="158"/>
      <c r="W16" s="86"/>
      <c r="X16" s="86"/>
    </row>
    <row r="17" spans="1:24" x14ac:dyDescent="0.25">
      <c r="A17" s="158">
        <v>11001</v>
      </c>
      <c r="B17" s="157" t="s">
        <v>308</v>
      </c>
      <c r="C17" s="158"/>
      <c r="D17" s="158"/>
      <c r="E17" s="158"/>
      <c r="F17" s="158"/>
      <c r="G17" s="160"/>
      <c r="H17" s="158"/>
      <c r="I17" s="158"/>
      <c r="J17" s="158" t="s">
        <v>307</v>
      </c>
      <c r="K17" s="158"/>
      <c r="L17" s="158"/>
      <c r="M17" s="158"/>
      <c r="N17" s="158"/>
      <c r="O17" s="158"/>
      <c r="P17" s="160" t="s">
        <v>271</v>
      </c>
      <c r="Q17" s="158"/>
      <c r="R17" s="158"/>
      <c r="S17" s="180">
        <v>842</v>
      </c>
      <c r="T17" s="180">
        <f t="shared" si="1"/>
        <v>850.42</v>
      </c>
      <c r="U17" s="158"/>
      <c r="V17" s="158"/>
      <c r="W17" s="86"/>
      <c r="X17" s="86"/>
    </row>
    <row r="18" spans="1:24" ht="25.5" x14ac:dyDescent="0.25">
      <c r="A18" s="158">
        <v>11002</v>
      </c>
      <c r="B18" s="157" t="s">
        <v>309</v>
      </c>
      <c r="C18" s="158"/>
      <c r="D18" s="158"/>
      <c r="E18" s="158"/>
      <c r="F18" s="158"/>
      <c r="G18" s="160"/>
      <c r="H18" s="158"/>
      <c r="I18" s="158"/>
      <c r="J18" s="158" t="s">
        <v>307</v>
      </c>
      <c r="K18" s="158"/>
      <c r="L18" s="158"/>
      <c r="M18" s="158"/>
      <c r="N18" s="158"/>
      <c r="O18" s="158"/>
      <c r="P18" s="160" t="s">
        <v>310</v>
      </c>
      <c r="Q18" s="158"/>
      <c r="R18" s="158"/>
      <c r="S18" s="180">
        <v>1049</v>
      </c>
      <c r="T18" s="180">
        <f t="shared" si="1"/>
        <v>1059.49</v>
      </c>
      <c r="U18" s="158"/>
      <c r="V18" s="158"/>
      <c r="W18" s="86"/>
      <c r="X18" s="86"/>
    </row>
    <row r="19" spans="1:24" x14ac:dyDescent="0.25">
      <c r="A19" s="158">
        <v>11003</v>
      </c>
      <c r="B19" s="157" t="s">
        <v>311</v>
      </c>
      <c r="C19" s="158"/>
      <c r="D19" s="158"/>
      <c r="E19" s="158"/>
      <c r="F19" s="158"/>
      <c r="G19" s="160"/>
      <c r="H19" s="158"/>
      <c r="I19" s="158"/>
      <c r="J19" s="158" t="s">
        <v>307</v>
      </c>
      <c r="K19" s="158"/>
      <c r="L19" s="158"/>
      <c r="M19" s="158"/>
      <c r="N19" s="158"/>
      <c r="O19" s="158"/>
      <c r="P19" s="160" t="s">
        <v>312</v>
      </c>
      <c r="Q19" s="158"/>
      <c r="R19" s="158"/>
      <c r="S19" s="180">
        <v>189</v>
      </c>
      <c r="T19" s="180">
        <f t="shared" si="1"/>
        <v>190.89000000000001</v>
      </c>
      <c r="U19" s="158"/>
      <c r="V19" s="158"/>
      <c r="W19" s="86"/>
      <c r="X19" s="86"/>
    </row>
    <row r="20" spans="1:24" x14ac:dyDescent="0.25">
      <c r="A20" s="158">
        <v>11004</v>
      </c>
      <c r="B20" s="157" t="s">
        <v>179</v>
      </c>
      <c r="C20" s="158"/>
      <c r="D20" s="158"/>
      <c r="E20" s="158"/>
      <c r="F20" s="158"/>
      <c r="G20" s="160"/>
      <c r="H20" s="158"/>
      <c r="I20" s="158"/>
      <c r="J20" s="158" t="s">
        <v>307</v>
      </c>
      <c r="K20" s="158"/>
      <c r="L20" s="158"/>
      <c r="M20" s="158"/>
      <c r="N20" s="158"/>
      <c r="O20" s="158"/>
      <c r="P20" s="160" t="s">
        <v>271</v>
      </c>
      <c r="Q20" s="158"/>
      <c r="R20" s="158"/>
      <c r="S20" s="180">
        <v>263</v>
      </c>
      <c r="T20" s="180">
        <f t="shared" si="1"/>
        <v>265.63</v>
      </c>
      <c r="U20" s="158"/>
      <c r="V20" s="158"/>
      <c r="W20" s="86"/>
      <c r="X20" s="86"/>
    </row>
    <row r="21" spans="1:24" x14ac:dyDescent="0.25">
      <c r="A21" s="158">
        <v>11005</v>
      </c>
      <c r="B21" s="157" t="s">
        <v>313</v>
      </c>
      <c r="C21" s="158"/>
      <c r="D21" s="158"/>
      <c r="E21" s="158"/>
      <c r="F21" s="158"/>
      <c r="G21" s="160"/>
      <c r="H21" s="158"/>
      <c r="I21" s="158"/>
      <c r="J21" s="158" t="s">
        <v>307</v>
      </c>
      <c r="K21" s="158"/>
      <c r="L21" s="158"/>
      <c r="M21" s="158"/>
      <c r="N21" s="158"/>
      <c r="O21" s="158"/>
      <c r="P21" s="160" t="s">
        <v>271</v>
      </c>
      <c r="Q21" s="158"/>
      <c r="R21" s="158"/>
      <c r="S21" s="181">
        <v>935.47</v>
      </c>
      <c r="T21" s="180">
        <f t="shared" si="1"/>
        <v>944.82470000000001</v>
      </c>
      <c r="U21" s="158"/>
      <c r="V21" s="158"/>
      <c r="W21" s="86"/>
      <c r="X21" s="86"/>
    </row>
    <row r="22" spans="1:24" x14ac:dyDescent="0.25">
      <c r="A22" s="158">
        <v>11006</v>
      </c>
      <c r="B22" s="157" t="s">
        <v>314</v>
      </c>
      <c r="C22" s="158"/>
      <c r="D22" s="158"/>
      <c r="E22" s="158"/>
      <c r="F22" s="158"/>
      <c r="G22" s="160"/>
      <c r="H22" s="158"/>
      <c r="I22" s="158"/>
      <c r="J22" s="158" t="s">
        <v>307</v>
      </c>
      <c r="K22" s="158"/>
      <c r="L22" s="158"/>
      <c r="M22" s="158"/>
      <c r="N22" s="158"/>
      <c r="O22" s="158"/>
      <c r="P22" s="160" t="s">
        <v>271</v>
      </c>
      <c r="Q22" s="158"/>
      <c r="R22" s="158"/>
      <c r="S22" s="180">
        <f>528*2</f>
        <v>1056</v>
      </c>
      <c r="T22" s="180">
        <f t="shared" si="1"/>
        <v>1066.56</v>
      </c>
      <c r="U22" s="158"/>
      <c r="V22" s="158"/>
      <c r="W22" s="86"/>
      <c r="X22" s="86"/>
    </row>
    <row r="23" spans="1:24" x14ac:dyDescent="0.25">
      <c r="A23" s="158">
        <v>11007</v>
      </c>
      <c r="B23" s="157" t="s">
        <v>197</v>
      </c>
      <c r="C23" s="158"/>
      <c r="D23" s="158"/>
      <c r="E23" s="158"/>
      <c r="F23" s="158"/>
      <c r="G23" s="160"/>
      <c r="H23" s="158"/>
      <c r="I23" s="158"/>
      <c r="J23" s="158" t="s">
        <v>307</v>
      </c>
      <c r="K23" s="158"/>
      <c r="L23" s="158"/>
      <c r="M23" s="158"/>
      <c r="N23" s="158"/>
      <c r="O23" s="158"/>
      <c r="P23" s="160" t="s">
        <v>271</v>
      </c>
      <c r="Q23" s="158"/>
      <c r="R23" s="158"/>
      <c r="S23" s="181">
        <v>300</v>
      </c>
      <c r="T23" s="180">
        <f t="shared" si="1"/>
        <v>303</v>
      </c>
      <c r="U23" s="158"/>
      <c r="V23" s="158"/>
      <c r="W23" s="86"/>
      <c r="X23" s="86"/>
    </row>
    <row r="24" spans="1:24" x14ac:dyDescent="0.25">
      <c r="A24" s="158">
        <v>11008</v>
      </c>
      <c r="B24" s="157" t="s">
        <v>315</v>
      </c>
      <c r="C24" s="158"/>
      <c r="D24" s="158"/>
      <c r="E24" s="158"/>
      <c r="F24" s="158"/>
      <c r="G24" s="160"/>
      <c r="H24" s="158"/>
      <c r="I24" s="158"/>
      <c r="J24" s="158" t="s">
        <v>307</v>
      </c>
      <c r="K24" s="158"/>
      <c r="L24" s="158"/>
      <c r="M24" s="158"/>
      <c r="N24" s="158"/>
      <c r="O24" s="158"/>
      <c r="P24" s="160" t="s">
        <v>418</v>
      </c>
      <c r="Q24" s="158"/>
      <c r="R24" s="158"/>
      <c r="S24" s="180">
        <v>1295</v>
      </c>
      <c r="T24" s="180">
        <f t="shared" si="1"/>
        <v>1307.95</v>
      </c>
      <c r="U24" s="158"/>
      <c r="V24" s="158"/>
      <c r="W24" s="86"/>
      <c r="X24" s="86"/>
    </row>
    <row r="25" spans="1:24" x14ac:dyDescent="0.25">
      <c r="A25" s="158">
        <v>11009</v>
      </c>
      <c r="B25" s="157"/>
      <c r="C25" s="158"/>
      <c r="D25" s="158"/>
      <c r="E25" s="158"/>
      <c r="F25" s="158"/>
      <c r="G25" s="160"/>
      <c r="H25" s="158"/>
      <c r="I25" s="158"/>
      <c r="J25" s="158"/>
      <c r="K25" s="158"/>
      <c r="L25" s="158"/>
      <c r="M25" s="158"/>
      <c r="N25" s="158"/>
      <c r="O25" s="158"/>
      <c r="P25" s="160"/>
      <c r="Q25" s="158"/>
      <c r="R25" s="158"/>
      <c r="S25" s="181"/>
      <c r="T25" s="180"/>
      <c r="U25" s="158"/>
      <c r="V25" s="158"/>
      <c r="W25" s="86"/>
      <c r="X25" s="86"/>
    </row>
    <row r="26" spans="1:24" x14ac:dyDescent="0.25">
      <c r="A26" s="158"/>
      <c r="B26" s="161"/>
      <c r="C26" s="158"/>
      <c r="D26" s="158"/>
      <c r="E26" s="158"/>
      <c r="F26" s="158">
        <f>SUM(F15:F25)</f>
        <v>0</v>
      </c>
      <c r="G26" s="158">
        <f>SUM(G15:G25)</f>
        <v>0</v>
      </c>
      <c r="H26" s="158"/>
      <c r="I26" s="158"/>
      <c r="J26" s="158"/>
      <c r="K26" s="158"/>
      <c r="L26" s="158"/>
      <c r="M26" s="158"/>
      <c r="N26" s="158"/>
      <c r="O26" s="158"/>
      <c r="P26" s="160"/>
      <c r="Q26" s="158"/>
      <c r="R26" s="158"/>
      <c r="S26" s="180">
        <f>SUM(S15:S25)</f>
        <v>6493.47</v>
      </c>
      <c r="T26" s="180">
        <f>SUM(T15:T25)</f>
        <v>6558.4047</v>
      </c>
      <c r="U26" s="158"/>
      <c r="V26" s="158"/>
      <c r="W26" s="86"/>
      <c r="X26" s="86"/>
    </row>
    <row r="27" spans="1:24" x14ac:dyDescent="0.25">
      <c r="A27" s="158"/>
      <c r="B27" s="177" t="s">
        <v>316</v>
      </c>
      <c r="C27" s="158"/>
      <c r="D27" s="158"/>
      <c r="E27" s="158"/>
      <c r="F27" s="158"/>
      <c r="G27" s="160"/>
      <c r="H27" s="158"/>
      <c r="I27" s="158"/>
      <c r="J27" s="158"/>
      <c r="K27" s="158"/>
      <c r="L27" s="158"/>
      <c r="M27" s="158"/>
      <c r="N27" s="158"/>
      <c r="O27" s="158"/>
      <c r="P27" s="160"/>
      <c r="Q27" s="158"/>
      <c r="R27" s="158"/>
      <c r="S27" s="180"/>
      <c r="T27" s="180"/>
      <c r="U27" s="158"/>
      <c r="V27" s="158"/>
      <c r="W27" s="86"/>
      <c r="X27" s="86"/>
    </row>
    <row r="28" spans="1:24" x14ac:dyDescent="0.25">
      <c r="A28" s="158">
        <v>12000</v>
      </c>
      <c r="B28" s="157" t="s">
        <v>317</v>
      </c>
      <c r="C28" s="158"/>
      <c r="D28" s="158"/>
      <c r="E28" s="158"/>
      <c r="F28" s="158">
        <v>12670</v>
      </c>
      <c r="G28" s="160"/>
      <c r="H28" s="158" t="s">
        <v>298</v>
      </c>
      <c r="I28" s="158"/>
      <c r="J28" s="158" t="s">
        <v>45</v>
      </c>
      <c r="K28" s="158"/>
      <c r="L28" s="158"/>
      <c r="M28" s="158"/>
      <c r="N28" s="158"/>
      <c r="O28" s="158"/>
      <c r="P28" s="160" t="s">
        <v>271</v>
      </c>
      <c r="Q28" s="158"/>
      <c r="R28" s="158"/>
      <c r="S28" s="181">
        <v>2472</v>
      </c>
      <c r="T28" s="180">
        <f t="shared" ref="T28:T35" si="2">+S28*1.01</f>
        <v>2496.7199999999998</v>
      </c>
      <c r="U28" s="158"/>
      <c r="V28" s="158"/>
      <c r="W28" s="86"/>
      <c r="X28" s="86"/>
    </row>
    <row r="29" spans="1:24" x14ac:dyDescent="0.25">
      <c r="A29" s="158">
        <v>12001</v>
      </c>
      <c r="B29" s="157" t="s">
        <v>318</v>
      </c>
      <c r="C29" s="158"/>
      <c r="D29" s="158"/>
      <c r="E29" s="158"/>
      <c r="F29" s="158"/>
      <c r="G29" s="160"/>
      <c r="H29" s="158" t="s">
        <v>298</v>
      </c>
      <c r="I29" s="158"/>
      <c r="J29" s="158" t="s">
        <v>45</v>
      </c>
      <c r="K29" s="158"/>
      <c r="L29" s="158"/>
      <c r="M29" s="158"/>
      <c r="N29" s="158"/>
      <c r="O29" s="158"/>
      <c r="P29" s="160" t="s">
        <v>271</v>
      </c>
      <c r="Q29" s="158"/>
      <c r="R29" s="158"/>
      <c r="S29" s="181">
        <v>1848</v>
      </c>
      <c r="T29" s="180">
        <f t="shared" si="2"/>
        <v>1866.48</v>
      </c>
      <c r="U29" s="158"/>
      <c r="V29" s="158"/>
      <c r="W29" s="86"/>
      <c r="X29" s="86"/>
    </row>
    <row r="30" spans="1:24" x14ac:dyDescent="0.25">
      <c r="A30" s="158">
        <v>12002</v>
      </c>
      <c r="B30" s="157" t="s">
        <v>319</v>
      </c>
      <c r="C30" s="158"/>
      <c r="D30" s="158"/>
      <c r="E30" s="158"/>
      <c r="F30" s="158"/>
      <c r="G30" s="160"/>
      <c r="H30" s="158" t="s">
        <v>298</v>
      </c>
      <c r="I30" s="158"/>
      <c r="J30" s="158" t="s">
        <v>45</v>
      </c>
      <c r="K30" s="158"/>
      <c r="L30" s="158"/>
      <c r="M30" s="158"/>
      <c r="N30" s="158"/>
      <c r="O30" s="158"/>
      <c r="P30" s="160" t="s">
        <v>271</v>
      </c>
      <c r="Q30" s="158"/>
      <c r="R30" s="158"/>
      <c r="S30" s="181">
        <v>1398</v>
      </c>
      <c r="T30" s="180">
        <f t="shared" si="2"/>
        <v>1411.98</v>
      </c>
      <c r="U30" s="158"/>
      <c r="V30" s="158"/>
      <c r="W30" s="86"/>
      <c r="X30" s="86"/>
    </row>
    <row r="31" spans="1:24" x14ac:dyDescent="0.25">
      <c r="A31" s="158">
        <v>12003</v>
      </c>
      <c r="B31" s="157" t="s">
        <v>320</v>
      </c>
      <c r="C31" s="158"/>
      <c r="D31" s="158"/>
      <c r="E31" s="158"/>
      <c r="F31" s="158"/>
      <c r="G31" s="160"/>
      <c r="H31" s="158" t="s">
        <v>298</v>
      </c>
      <c r="I31" s="158"/>
      <c r="J31" s="158" t="s">
        <v>45</v>
      </c>
      <c r="K31" s="158"/>
      <c r="L31" s="158"/>
      <c r="M31" s="158"/>
      <c r="N31" s="158"/>
      <c r="O31" s="158"/>
      <c r="P31" s="160" t="s">
        <v>271</v>
      </c>
      <c r="Q31" s="158"/>
      <c r="R31" s="158"/>
      <c r="S31" s="181">
        <v>1318</v>
      </c>
      <c r="T31" s="180">
        <f t="shared" si="2"/>
        <v>1331.18</v>
      </c>
      <c r="U31" s="158"/>
      <c r="V31" s="158"/>
      <c r="W31" s="86"/>
      <c r="X31" s="86"/>
    </row>
    <row r="32" spans="1:24" x14ac:dyDescent="0.25">
      <c r="A32" s="158">
        <v>12004</v>
      </c>
      <c r="B32" s="157" t="s">
        <v>321</v>
      </c>
      <c r="C32" s="158"/>
      <c r="D32" s="158"/>
      <c r="E32" s="158"/>
      <c r="F32" s="158"/>
      <c r="G32" s="160"/>
      <c r="H32" s="158" t="s">
        <v>298</v>
      </c>
      <c r="I32" s="158"/>
      <c r="J32" s="158" t="s">
        <v>45</v>
      </c>
      <c r="K32" s="158"/>
      <c r="L32" s="158"/>
      <c r="M32" s="158"/>
      <c r="N32" s="158"/>
      <c r="O32" s="158"/>
      <c r="P32" s="160" t="s">
        <v>271</v>
      </c>
      <c r="Q32" s="158"/>
      <c r="R32" s="158"/>
      <c r="S32" s="181">
        <v>1881</v>
      </c>
      <c r="T32" s="180">
        <f t="shared" si="2"/>
        <v>1899.81</v>
      </c>
      <c r="U32" s="158"/>
      <c r="V32" s="158"/>
      <c r="W32" s="86"/>
      <c r="X32" s="86"/>
    </row>
    <row r="33" spans="1:24" x14ac:dyDescent="0.25">
      <c r="A33" s="158">
        <v>12005</v>
      </c>
      <c r="B33" s="157" t="s">
        <v>322</v>
      </c>
      <c r="C33" s="158"/>
      <c r="D33" s="158"/>
      <c r="E33" s="158"/>
      <c r="F33" s="158"/>
      <c r="G33" s="160"/>
      <c r="H33" s="158" t="s">
        <v>298</v>
      </c>
      <c r="I33" s="158"/>
      <c r="J33" s="158" t="s">
        <v>45</v>
      </c>
      <c r="K33" s="158"/>
      <c r="L33" s="158"/>
      <c r="M33" s="158"/>
      <c r="N33" s="158"/>
      <c r="O33" s="158"/>
      <c r="P33" s="160" t="s">
        <v>271</v>
      </c>
      <c r="Q33" s="158"/>
      <c r="R33" s="158"/>
      <c r="S33" s="181">
        <v>1549</v>
      </c>
      <c r="T33" s="180">
        <f t="shared" si="2"/>
        <v>1564.49</v>
      </c>
      <c r="U33" s="158"/>
      <c r="V33" s="158"/>
      <c r="W33" s="86"/>
      <c r="X33" s="86"/>
    </row>
    <row r="34" spans="1:24" x14ac:dyDescent="0.25">
      <c r="A34" s="158">
        <v>12006</v>
      </c>
      <c r="B34" s="157" t="s">
        <v>323</v>
      </c>
      <c r="C34" s="158"/>
      <c r="D34" s="158"/>
      <c r="E34" s="158"/>
      <c r="F34" s="158"/>
      <c r="G34" s="160"/>
      <c r="H34" s="158" t="s">
        <v>298</v>
      </c>
      <c r="I34" s="158"/>
      <c r="J34" s="158" t="s">
        <v>45</v>
      </c>
      <c r="K34" s="158"/>
      <c r="L34" s="158"/>
      <c r="M34" s="158"/>
      <c r="N34" s="158"/>
      <c r="O34" s="158"/>
      <c r="P34" s="160" t="s">
        <v>271</v>
      </c>
      <c r="Q34" s="158"/>
      <c r="R34" s="158"/>
      <c r="S34" s="181">
        <v>1654</v>
      </c>
      <c r="T34" s="180">
        <f t="shared" si="2"/>
        <v>1670.54</v>
      </c>
      <c r="U34" s="158"/>
      <c r="V34" s="158"/>
      <c r="W34" s="86"/>
      <c r="X34" s="86"/>
    </row>
    <row r="35" spans="1:24" x14ac:dyDescent="0.25">
      <c r="A35" s="158">
        <v>12007</v>
      </c>
      <c r="B35" s="157" t="s">
        <v>324</v>
      </c>
      <c r="C35" s="158"/>
      <c r="D35" s="158"/>
      <c r="E35" s="158"/>
      <c r="F35" s="158"/>
      <c r="G35" s="160"/>
      <c r="H35" s="158" t="s">
        <v>298</v>
      </c>
      <c r="I35" s="158"/>
      <c r="J35" s="158" t="s">
        <v>45</v>
      </c>
      <c r="K35" s="158"/>
      <c r="L35" s="158"/>
      <c r="M35" s="158"/>
      <c r="N35" s="158"/>
      <c r="O35" s="158"/>
      <c r="P35" s="160" t="s">
        <v>271</v>
      </c>
      <c r="Q35" s="158"/>
      <c r="R35" s="158"/>
      <c r="S35" s="181">
        <v>1162</v>
      </c>
      <c r="T35" s="180">
        <f t="shared" si="2"/>
        <v>1173.6200000000001</v>
      </c>
      <c r="U35" s="158"/>
      <c r="V35" s="158"/>
      <c r="W35" s="86"/>
      <c r="X35" s="86"/>
    </row>
    <row r="36" spans="1:24" x14ac:dyDescent="0.25">
      <c r="A36" s="158"/>
      <c r="B36" s="161"/>
      <c r="C36" s="158"/>
      <c r="D36" s="158"/>
      <c r="E36" s="158"/>
      <c r="F36" s="158">
        <f>SUM(F27:F35)</f>
        <v>12670</v>
      </c>
      <c r="G36" s="158">
        <f>SUM(G27:G35)</f>
        <v>0</v>
      </c>
      <c r="H36" s="158"/>
      <c r="I36" s="158"/>
      <c r="J36" s="158"/>
      <c r="K36" s="158"/>
      <c r="L36" s="158"/>
      <c r="M36" s="158"/>
      <c r="N36" s="158"/>
      <c r="O36" s="158"/>
      <c r="P36" s="160"/>
      <c r="Q36" s="158"/>
      <c r="R36" s="158"/>
      <c r="S36" s="180">
        <f>SUM(S27:S35)</f>
        <v>13282</v>
      </c>
      <c r="T36" s="180">
        <f>SUM(T27:T35)</f>
        <v>13414.820000000002</v>
      </c>
      <c r="U36" s="158"/>
      <c r="V36" s="158"/>
      <c r="W36" s="86"/>
      <c r="X36" s="86"/>
    </row>
    <row r="37" spans="1:24" x14ac:dyDescent="0.25">
      <c r="A37" s="158"/>
      <c r="B37" s="177" t="s">
        <v>325</v>
      </c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60"/>
      <c r="Q37" s="158"/>
      <c r="R37" s="158"/>
      <c r="S37" s="180"/>
      <c r="T37" s="180"/>
      <c r="U37" s="158"/>
      <c r="V37" s="158"/>
      <c r="W37" s="86"/>
      <c r="X37" s="86"/>
    </row>
    <row r="38" spans="1:24" x14ac:dyDescent="0.25">
      <c r="A38" s="158">
        <v>13000</v>
      </c>
      <c r="B38" s="157" t="s">
        <v>326</v>
      </c>
      <c r="C38" s="158"/>
      <c r="D38" s="158"/>
      <c r="E38" s="158"/>
      <c r="F38" s="158">
        <v>2026</v>
      </c>
      <c r="G38" s="158"/>
      <c r="H38" s="158" t="s">
        <v>327</v>
      </c>
      <c r="I38" s="158"/>
      <c r="J38" s="158" t="s">
        <v>45</v>
      </c>
      <c r="K38" s="158"/>
      <c r="L38" s="158"/>
      <c r="M38" s="158"/>
      <c r="N38" s="158"/>
      <c r="O38" s="158"/>
      <c r="P38" s="160" t="s">
        <v>271</v>
      </c>
      <c r="Q38" s="158"/>
      <c r="R38" s="158"/>
      <c r="S38" s="181">
        <v>307</v>
      </c>
      <c r="T38" s="180">
        <f t="shared" ref="T38:T41" si="3">+S38*1.01</f>
        <v>310.07</v>
      </c>
      <c r="U38" s="158"/>
      <c r="V38" s="158"/>
      <c r="W38" s="86"/>
      <c r="X38" s="86"/>
    </row>
    <row r="39" spans="1:24" ht="30" x14ac:dyDescent="0.25">
      <c r="A39" s="158">
        <v>13001</v>
      </c>
      <c r="B39" s="157" t="s">
        <v>328</v>
      </c>
      <c r="C39" s="158"/>
      <c r="D39" s="158"/>
      <c r="E39" s="158"/>
      <c r="F39" s="158"/>
      <c r="G39" s="158"/>
      <c r="H39" s="158" t="s">
        <v>327</v>
      </c>
      <c r="I39" s="158"/>
      <c r="J39" s="158" t="s">
        <v>45</v>
      </c>
      <c r="K39" s="158"/>
      <c r="L39" s="158"/>
      <c r="M39" s="158"/>
      <c r="N39" s="158"/>
      <c r="O39" s="158"/>
      <c r="P39" s="160" t="s">
        <v>419</v>
      </c>
      <c r="Q39" s="158"/>
      <c r="R39" s="158"/>
      <c r="S39" s="183">
        <v>389</v>
      </c>
      <c r="T39" s="180">
        <f t="shared" si="3"/>
        <v>392.89</v>
      </c>
      <c r="U39" s="158"/>
      <c r="V39" s="158"/>
      <c r="W39" s="86"/>
      <c r="X39" s="86"/>
    </row>
    <row r="40" spans="1:24" ht="30" x14ac:dyDescent="0.25">
      <c r="A40" s="158">
        <v>13002</v>
      </c>
      <c r="B40" s="157" t="s">
        <v>329</v>
      </c>
      <c r="C40" s="158"/>
      <c r="D40" s="158"/>
      <c r="E40" s="158"/>
      <c r="F40" s="158"/>
      <c r="G40" s="158"/>
      <c r="H40" s="158" t="s">
        <v>327</v>
      </c>
      <c r="I40" s="158"/>
      <c r="J40" s="158" t="s">
        <v>45</v>
      </c>
      <c r="K40" s="158"/>
      <c r="L40" s="158"/>
      <c r="M40" s="158"/>
      <c r="N40" s="158"/>
      <c r="O40" s="158"/>
      <c r="P40" s="160" t="s">
        <v>420</v>
      </c>
      <c r="Q40" s="158"/>
      <c r="R40" s="158"/>
      <c r="S40" s="181">
        <v>389</v>
      </c>
      <c r="T40" s="180">
        <f t="shared" si="3"/>
        <v>392.89</v>
      </c>
      <c r="U40" s="158"/>
      <c r="V40" s="158"/>
      <c r="W40" s="86"/>
      <c r="X40" s="86"/>
    </row>
    <row r="41" spans="1:24" x14ac:dyDescent="0.25">
      <c r="A41" s="158">
        <v>13003</v>
      </c>
      <c r="B41" s="174" t="s">
        <v>330</v>
      </c>
      <c r="C41" s="158"/>
      <c r="D41" s="158"/>
      <c r="E41" s="158"/>
      <c r="F41" s="158"/>
      <c r="G41" s="158"/>
      <c r="H41" s="158" t="s">
        <v>327</v>
      </c>
      <c r="I41" s="158"/>
      <c r="J41" s="158" t="s">
        <v>45</v>
      </c>
      <c r="K41" s="158"/>
      <c r="L41" s="158"/>
      <c r="M41" s="158"/>
      <c r="N41" s="158"/>
      <c r="O41" s="158"/>
      <c r="P41" s="160" t="s">
        <v>420</v>
      </c>
      <c r="Q41" s="158"/>
      <c r="R41" s="158"/>
      <c r="S41" s="181">
        <v>389</v>
      </c>
      <c r="T41" s="180">
        <f t="shared" si="3"/>
        <v>392.89</v>
      </c>
      <c r="U41" s="158"/>
      <c r="V41" s="158"/>
      <c r="W41" s="86"/>
      <c r="X41" s="86"/>
    </row>
    <row r="42" spans="1:24" x14ac:dyDescent="0.25">
      <c r="A42" s="158"/>
      <c r="B42" s="162"/>
      <c r="C42" s="158"/>
      <c r="D42" s="158"/>
      <c r="E42" s="158"/>
      <c r="F42" s="158">
        <f>SUM(F37:F41)</f>
        <v>2026</v>
      </c>
      <c r="G42" s="158">
        <f>SUM(G37:G41)</f>
        <v>0</v>
      </c>
      <c r="H42" s="158"/>
      <c r="I42" s="158"/>
      <c r="J42" s="158"/>
      <c r="K42" s="158"/>
      <c r="L42" s="158"/>
      <c r="M42" s="158"/>
      <c r="N42" s="158"/>
      <c r="O42" s="158"/>
      <c r="P42" s="160"/>
      <c r="Q42" s="158"/>
      <c r="R42" s="158"/>
      <c r="S42" s="180">
        <f>SUM(S37:S41)</f>
        <v>1474</v>
      </c>
      <c r="T42" s="180">
        <f>SUM(T37:T41)</f>
        <v>1488.7399999999998</v>
      </c>
      <c r="U42" s="158"/>
      <c r="V42" s="158"/>
      <c r="W42" s="86"/>
      <c r="X42" s="86"/>
    </row>
    <row r="43" spans="1:24" x14ac:dyDescent="0.25">
      <c r="A43" s="158"/>
      <c r="B43" s="177" t="s">
        <v>331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60"/>
      <c r="Q43" s="158"/>
      <c r="R43" s="158"/>
      <c r="S43" s="180"/>
      <c r="T43" s="180"/>
      <c r="U43" s="158"/>
      <c r="V43" s="158"/>
      <c r="W43" s="86"/>
      <c r="X43" s="86"/>
    </row>
    <row r="44" spans="1:24" x14ac:dyDescent="0.25">
      <c r="A44" s="158">
        <v>14000</v>
      </c>
      <c r="B44" s="157" t="s">
        <v>332</v>
      </c>
      <c r="C44" s="158"/>
      <c r="D44" s="158"/>
      <c r="E44" s="158"/>
      <c r="F44" s="158"/>
      <c r="G44" s="158"/>
      <c r="H44" s="158" t="s">
        <v>333</v>
      </c>
      <c r="I44" s="158"/>
      <c r="J44" s="158" t="s">
        <v>334</v>
      </c>
      <c r="K44" s="158"/>
      <c r="L44" s="158"/>
      <c r="M44" s="158"/>
      <c r="N44" s="158"/>
      <c r="O44" s="158"/>
      <c r="P44" s="160" t="s">
        <v>271</v>
      </c>
      <c r="Q44" s="158"/>
      <c r="R44" s="158"/>
      <c r="S44" s="181">
        <v>10603</v>
      </c>
      <c r="T44" s="180">
        <f t="shared" ref="T44:T57" si="4">+S44*1.01</f>
        <v>10709.03</v>
      </c>
      <c r="U44" s="158"/>
      <c r="V44" s="158"/>
      <c r="W44" s="86"/>
      <c r="X44" s="86"/>
    </row>
    <row r="45" spans="1:24" x14ac:dyDescent="0.25">
      <c r="A45" s="158">
        <v>14001</v>
      </c>
      <c r="B45" s="157" t="s">
        <v>335</v>
      </c>
      <c r="C45" s="158"/>
      <c r="D45" s="158"/>
      <c r="E45" s="158"/>
      <c r="F45" s="158"/>
      <c r="G45" s="158"/>
      <c r="H45" s="158" t="s">
        <v>336</v>
      </c>
      <c r="I45" s="158"/>
      <c r="J45" s="158" t="s">
        <v>334</v>
      </c>
      <c r="K45" s="158"/>
      <c r="L45" s="158"/>
      <c r="M45" s="158"/>
      <c r="N45" s="158"/>
      <c r="O45" s="158"/>
      <c r="P45" s="160" t="s">
        <v>271</v>
      </c>
      <c r="Q45" s="158"/>
      <c r="R45" s="158"/>
      <c r="S45" s="180">
        <v>1049</v>
      </c>
      <c r="T45" s="180">
        <f t="shared" si="4"/>
        <v>1059.49</v>
      </c>
      <c r="U45" s="158"/>
      <c r="V45" s="158"/>
      <c r="W45" s="86"/>
      <c r="X45" s="86"/>
    </row>
    <row r="46" spans="1:24" x14ac:dyDescent="0.25">
      <c r="A46" s="158">
        <v>14002</v>
      </c>
      <c r="B46" s="157" t="s">
        <v>337</v>
      </c>
      <c r="C46" s="158"/>
      <c r="D46" s="158"/>
      <c r="E46" s="158"/>
      <c r="F46" s="158"/>
      <c r="G46" s="158"/>
      <c r="H46" s="158" t="s">
        <v>336</v>
      </c>
      <c r="I46" s="158"/>
      <c r="J46" s="158" t="s">
        <v>334</v>
      </c>
      <c r="K46" s="158"/>
      <c r="L46" s="158"/>
      <c r="M46" s="158"/>
      <c r="N46" s="158"/>
      <c r="O46" s="158"/>
      <c r="P46" s="160" t="s">
        <v>338</v>
      </c>
      <c r="Q46" s="158"/>
      <c r="R46" s="158"/>
      <c r="S46" s="180">
        <v>699</v>
      </c>
      <c r="T46" s="180">
        <f t="shared" si="4"/>
        <v>705.99</v>
      </c>
      <c r="U46" s="158"/>
      <c r="V46" s="158"/>
      <c r="W46" s="86"/>
      <c r="X46" s="86"/>
    </row>
    <row r="47" spans="1:24" x14ac:dyDescent="0.25">
      <c r="A47" s="158">
        <v>14003</v>
      </c>
      <c r="B47" s="157" t="s">
        <v>339</v>
      </c>
      <c r="C47" s="158"/>
      <c r="D47" s="158"/>
      <c r="E47" s="158"/>
      <c r="F47" s="158"/>
      <c r="G47" s="158"/>
      <c r="H47" s="158" t="s">
        <v>333</v>
      </c>
      <c r="I47" s="158"/>
      <c r="J47" s="158" t="s">
        <v>334</v>
      </c>
      <c r="K47" s="158"/>
      <c r="L47" s="158"/>
      <c r="M47" s="158"/>
      <c r="N47" s="158"/>
      <c r="O47" s="158"/>
      <c r="P47" s="160" t="s">
        <v>271</v>
      </c>
      <c r="Q47" s="158"/>
      <c r="R47" s="158"/>
      <c r="S47" s="180">
        <v>699</v>
      </c>
      <c r="T47" s="180">
        <f t="shared" si="4"/>
        <v>705.99</v>
      </c>
      <c r="U47" s="158"/>
      <c r="V47" s="158"/>
      <c r="W47" s="86"/>
      <c r="X47" s="86"/>
    </row>
    <row r="48" spans="1:24" x14ac:dyDescent="0.25">
      <c r="A48" s="158">
        <v>14004</v>
      </c>
      <c r="B48" s="157" t="s">
        <v>301</v>
      </c>
      <c r="C48" s="158"/>
      <c r="D48" s="158"/>
      <c r="E48" s="158"/>
      <c r="F48" s="158"/>
      <c r="G48" s="158"/>
      <c r="H48" s="158" t="s">
        <v>333</v>
      </c>
      <c r="I48" s="158"/>
      <c r="J48" s="158" t="s">
        <v>334</v>
      </c>
      <c r="K48" s="158"/>
      <c r="L48" s="158"/>
      <c r="M48" s="158"/>
      <c r="N48" s="158"/>
      <c r="O48" s="158"/>
      <c r="P48" s="160" t="s">
        <v>271</v>
      </c>
      <c r="Q48" s="158"/>
      <c r="R48" s="158"/>
      <c r="S48" s="180">
        <v>438</v>
      </c>
      <c r="T48" s="180">
        <f t="shared" si="4"/>
        <v>442.38</v>
      </c>
      <c r="U48" s="158"/>
      <c r="V48" s="158"/>
      <c r="W48" s="86"/>
      <c r="X48" s="86"/>
    </row>
    <row r="49" spans="1:24" x14ac:dyDescent="0.25">
      <c r="A49" s="158">
        <v>14005</v>
      </c>
      <c r="B49" s="157" t="s">
        <v>340</v>
      </c>
      <c r="C49" s="158"/>
      <c r="D49" s="158"/>
      <c r="E49" s="158"/>
      <c r="F49" s="158"/>
      <c r="G49" s="158"/>
      <c r="H49" s="158" t="s">
        <v>333</v>
      </c>
      <c r="I49" s="158"/>
      <c r="J49" s="158" t="s">
        <v>334</v>
      </c>
      <c r="K49" s="158"/>
      <c r="L49" s="158"/>
      <c r="M49" s="158"/>
      <c r="N49" s="158"/>
      <c r="O49" s="158"/>
      <c r="P49" s="160" t="s">
        <v>271</v>
      </c>
      <c r="Q49" s="158"/>
      <c r="R49" s="158"/>
      <c r="S49" s="180">
        <v>564</v>
      </c>
      <c r="T49" s="180">
        <f t="shared" si="4"/>
        <v>569.64</v>
      </c>
      <c r="U49" s="158"/>
      <c r="V49" s="158"/>
      <c r="W49" s="86"/>
      <c r="X49" s="86"/>
    </row>
    <row r="50" spans="1:24" x14ac:dyDescent="0.25">
      <c r="A50" s="158">
        <v>14006</v>
      </c>
      <c r="B50" s="157" t="s">
        <v>341</v>
      </c>
      <c r="C50" s="158"/>
      <c r="D50" s="158"/>
      <c r="E50" s="158"/>
      <c r="F50" s="158"/>
      <c r="G50" s="158"/>
      <c r="H50" s="158"/>
      <c r="I50" s="158"/>
      <c r="J50" s="158" t="s">
        <v>334</v>
      </c>
      <c r="K50" s="158"/>
      <c r="L50" s="158"/>
      <c r="M50" s="158"/>
      <c r="N50" s="158"/>
      <c r="O50" s="158"/>
      <c r="P50" s="160" t="s">
        <v>271</v>
      </c>
      <c r="Q50" s="158"/>
      <c r="R50" s="158"/>
      <c r="S50" s="181">
        <v>2891.45</v>
      </c>
      <c r="T50" s="180">
        <f t="shared" si="4"/>
        <v>2920.3644999999997</v>
      </c>
      <c r="U50" s="158"/>
      <c r="V50" s="158"/>
      <c r="W50" s="86"/>
      <c r="X50" s="86"/>
    </row>
    <row r="51" spans="1:24" x14ac:dyDescent="0.25">
      <c r="A51" s="158">
        <v>14007</v>
      </c>
      <c r="B51" s="157" t="s">
        <v>342</v>
      </c>
      <c r="C51" s="158"/>
      <c r="D51" s="158"/>
      <c r="E51" s="158"/>
      <c r="F51" s="158"/>
      <c r="G51" s="158"/>
      <c r="H51" s="158"/>
      <c r="I51" s="158"/>
      <c r="J51" s="158" t="s">
        <v>334</v>
      </c>
      <c r="K51" s="158"/>
      <c r="L51" s="158"/>
      <c r="M51" s="158"/>
      <c r="N51" s="158"/>
      <c r="O51" s="158"/>
      <c r="P51" s="160" t="s">
        <v>271</v>
      </c>
      <c r="Q51" s="158"/>
      <c r="R51" s="158"/>
      <c r="S51" s="180">
        <f>528*2</f>
        <v>1056</v>
      </c>
      <c r="T51" s="180">
        <f t="shared" si="4"/>
        <v>1066.56</v>
      </c>
      <c r="U51" s="158"/>
      <c r="V51" s="158"/>
      <c r="W51" s="86"/>
      <c r="X51" s="86"/>
    </row>
    <row r="52" spans="1:24" x14ac:dyDescent="0.25">
      <c r="A52" s="158">
        <v>14008</v>
      </c>
      <c r="B52" s="157" t="s">
        <v>343</v>
      </c>
      <c r="C52" s="158"/>
      <c r="D52" s="158"/>
      <c r="E52" s="158"/>
      <c r="F52" s="158"/>
      <c r="G52" s="158"/>
      <c r="H52" s="158"/>
      <c r="I52" s="158"/>
      <c r="J52" s="158" t="s">
        <v>334</v>
      </c>
      <c r="K52" s="158"/>
      <c r="L52" s="158"/>
      <c r="M52" s="158"/>
      <c r="N52" s="158"/>
      <c r="O52" s="158"/>
      <c r="P52" s="160" t="s">
        <v>271</v>
      </c>
      <c r="Q52" s="158"/>
      <c r="R52" s="158"/>
      <c r="S52" s="180">
        <f>189*2</f>
        <v>378</v>
      </c>
      <c r="T52" s="180">
        <f t="shared" si="4"/>
        <v>381.78000000000003</v>
      </c>
      <c r="U52" s="158"/>
      <c r="V52" s="158"/>
      <c r="W52" s="86"/>
      <c r="X52" s="86"/>
    </row>
    <row r="53" spans="1:24" x14ac:dyDescent="0.25">
      <c r="A53" s="158">
        <v>14009</v>
      </c>
      <c r="B53" s="157" t="s">
        <v>197</v>
      </c>
      <c r="C53" s="158"/>
      <c r="D53" s="158"/>
      <c r="E53" s="158"/>
      <c r="F53" s="158"/>
      <c r="G53" s="158"/>
      <c r="H53" s="158"/>
      <c r="I53" s="158"/>
      <c r="J53" s="158" t="s">
        <v>334</v>
      </c>
      <c r="K53" s="158"/>
      <c r="L53" s="158"/>
      <c r="M53" s="158"/>
      <c r="N53" s="158"/>
      <c r="O53" s="158"/>
      <c r="P53" s="160" t="s">
        <v>271</v>
      </c>
      <c r="Q53" s="158"/>
      <c r="R53" s="158"/>
      <c r="S53" s="181">
        <v>300</v>
      </c>
      <c r="T53" s="180">
        <f t="shared" si="4"/>
        <v>303</v>
      </c>
      <c r="U53" s="158"/>
      <c r="V53" s="158"/>
      <c r="W53" s="86"/>
      <c r="X53" s="86"/>
    </row>
    <row r="54" spans="1:24" x14ac:dyDescent="0.25">
      <c r="A54" s="158">
        <v>14010</v>
      </c>
      <c r="B54" s="157" t="s">
        <v>344</v>
      </c>
      <c r="C54" s="158"/>
      <c r="D54" s="158"/>
      <c r="E54" s="158"/>
      <c r="F54" s="158"/>
      <c r="G54" s="158"/>
      <c r="H54" s="158" t="s">
        <v>333</v>
      </c>
      <c r="I54" s="158"/>
      <c r="J54" s="158" t="s">
        <v>334</v>
      </c>
      <c r="K54" s="158"/>
      <c r="L54" s="158"/>
      <c r="M54" s="158"/>
      <c r="N54" s="158"/>
      <c r="O54" s="158"/>
      <c r="P54" s="160" t="s">
        <v>271</v>
      </c>
      <c r="Q54" s="158"/>
      <c r="R54" s="158"/>
      <c r="S54" s="180">
        <v>1295</v>
      </c>
      <c r="T54" s="180">
        <f t="shared" si="4"/>
        <v>1307.95</v>
      </c>
      <c r="U54" s="158"/>
      <c r="V54" s="158"/>
      <c r="W54" s="86"/>
      <c r="X54" s="86"/>
    </row>
    <row r="55" spans="1:24" x14ac:dyDescent="0.25">
      <c r="A55" s="158">
        <v>14011</v>
      </c>
      <c r="B55" s="157" t="s">
        <v>345</v>
      </c>
      <c r="C55" s="158"/>
      <c r="D55" s="158"/>
      <c r="E55" s="158"/>
      <c r="F55" s="158"/>
      <c r="G55" s="158"/>
      <c r="H55" s="158" t="s">
        <v>333</v>
      </c>
      <c r="I55" s="158"/>
      <c r="J55" s="158" t="s">
        <v>334</v>
      </c>
      <c r="K55" s="158"/>
      <c r="L55" s="158"/>
      <c r="M55" s="158"/>
      <c r="N55" s="158"/>
      <c r="O55" s="158"/>
      <c r="P55" s="160" t="s">
        <v>271</v>
      </c>
      <c r="Q55" s="158"/>
      <c r="R55" s="158"/>
      <c r="S55" s="180">
        <v>1295</v>
      </c>
      <c r="T55" s="180">
        <f t="shared" si="4"/>
        <v>1307.95</v>
      </c>
      <c r="U55" s="158"/>
      <c r="V55" s="158"/>
      <c r="W55" s="86"/>
      <c r="X55" s="86"/>
    </row>
    <row r="56" spans="1:24" x14ac:dyDescent="0.25">
      <c r="A56" s="158">
        <v>14012</v>
      </c>
      <c r="B56" s="157" t="s">
        <v>346</v>
      </c>
      <c r="C56" s="158"/>
      <c r="D56" s="158"/>
      <c r="E56" s="158"/>
      <c r="F56" s="158"/>
      <c r="G56" s="158"/>
      <c r="H56" s="158" t="s">
        <v>336</v>
      </c>
      <c r="I56" s="158"/>
      <c r="J56" s="158" t="s">
        <v>334</v>
      </c>
      <c r="K56" s="158"/>
      <c r="L56" s="158"/>
      <c r="M56" s="158"/>
      <c r="N56" s="158"/>
      <c r="O56" s="158"/>
      <c r="P56" s="160" t="s">
        <v>271</v>
      </c>
      <c r="Q56" s="158"/>
      <c r="R56" s="158"/>
      <c r="S56" s="180">
        <v>439</v>
      </c>
      <c r="T56" s="180">
        <f t="shared" si="4"/>
        <v>443.39</v>
      </c>
      <c r="U56" s="158"/>
      <c r="V56" s="158"/>
      <c r="W56" s="86"/>
      <c r="X56" s="86"/>
    </row>
    <row r="57" spans="1:24" x14ac:dyDescent="0.25">
      <c r="A57" s="158">
        <v>14013</v>
      </c>
      <c r="B57" s="157" t="s">
        <v>179</v>
      </c>
      <c r="C57" s="158"/>
      <c r="D57" s="158"/>
      <c r="E57" s="158"/>
      <c r="F57" s="158"/>
      <c r="G57" s="158"/>
      <c r="H57" s="158" t="s">
        <v>347</v>
      </c>
      <c r="I57" s="158"/>
      <c r="J57" s="158" t="s">
        <v>334</v>
      </c>
      <c r="K57" s="158"/>
      <c r="L57" s="158"/>
      <c r="M57" s="158"/>
      <c r="N57" s="158"/>
      <c r="O57" s="158"/>
      <c r="P57" s="160" t="s">
        <v>271</v>
      </c>
      <c r="Q57" s="158"/>
      <c r="R57" s="158"/>
      <c r="S57" s="181">
        <v>340</v>
      </c>
      <c r="T57" s="180">
        <f t="shared" si="4"/>
        <v>343.4</v>
      </c>
      <c r="U57" s="158"/>
      <c r="V57" s="158"/>
      <c r="W57" s="86"/>
      <c r="X57" s="86"/>
    </row>
    <row r="58" spans="1:24" x14ac:dyDescent="0.25">
      <c r="A58" s="158"/>
      <c r="B58" s="161"/>
      <c r="C58" s="158"/>
      <c r="D58" s="158"/>
      <c r="E58" s="158"/>
      <c r="F58" s="158">
        <f>SUM(F43:F57)</f>
        <v>0</v>
      </c>
      <c r="G58" s="158">
        <f>SUM(G43:G57)</f>
        <v>0</v>
      </c>
      <c r="H58" s="158"/>
      <c r="I58" s="158"/>
      <c r="J58" s="158"/>
      <c r="K58" s="158"/>
      <c r="L58" s="158"/>
      <c r="M58" s="158"/>
      <c r="N58" s="158"/>
      <c r="O58" s="158"/>
      <c r="P58" s="160"/>
      <c r="Q58" s="158"/>
      <c r="R58" s="158"/>
      <c r="S58" s="180">
        <f>SUM(S43:S57)</f>
        <v>22046.45</v>
      </c>
      <c r="T58" s="180">
        <f>SUM(T43:T57)</f>
        <v>22266.914500000003</v>
      </c>
      <c r="U58" s="158"/>
      <c r="V58" s="158"/>
      <c r="W58" s="86"/>
      <c r="X58" s="86"/>
    </row>
    <row r="59" spans="1:24" x14ac:dyDescent="0.25">
      <c r="A59" s="158"/>
      <c r="B59" s="156" t="s">
        <v>401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60"/>
      <c r="Q59" s="158"/>
      <c r="R59" s="158"/>
      <c r="S59" s="180"/>
      <c r="T59" s="180"/>
      <c r="U59" s="158"/>
      <c r="V59" s="158"/>
      <c r="W59" s="86"/>
      <c r="X59" s="86"/>
    </row>
    <row r="60" spans="1:24" x14ac:dyDescent="0.25">
      <c r="A60" s="158">
        <v>15000</v>
      </c>
      <c r="B60" s="157" t="s">
        <v>348</v>
      </c>
      <c r="C60" s="158"/>
      <c r="D60" s="158"/>
      <c r="E60" s="158"/>
      <c r="F60" s="158">
        <v>86800</v>
      </c>
      <c r="G60" s="158"/>
      <c r="H60" s="158"/>
      <c r="I60" s="158"/>
      <c r="J60" s="158" t="s">
        <v>45</v>
      </c>
      <c r="K60" s="158"/>
      <c r="L60" s="158"/>
      <c r="M60" s="158"/>
      <c r="N60" s="158"/>
      <c r="O60" s="158"/>
      <c r="P60" s="160" t="s">
        <v>271</v>
      </c>
      <c r="Q60" s="158"/>
      <c r="R60" s="158"/>
      <c r="S60" s="181">
        <v>87500</v>
      </c>
      <c r="T60" s="180">
        <f t="shared" ref="T60:T61" si="5">+S60*1.01</f>
        <v>88375</v>
      </c>
      <c r="U60" s="158"/>
      <c r="V60" s="158"/>
      <c r="W60" s="86"/>
      <c r="X60" s="86"/>
    </row>
    <row r="61" spans="1:24" x14ac:dyDescent="0.25">
      <c r="A61" s="158">
        <v>15001</v>
      </c>
      <c r="B61" s="157" t="s">
        <v>349</v>
      </c>
      <c r="C61" s="158"/>
      <c r="D61" s="158"/>
      <c r="E61" s="158"/>
      <c r="F61" s="158"/>
      <c r="G61" s="158"/>
      <c r="H61" s="158" t="s">
        <v>350</v>
      </c>
      <c r="I61" s="158"/>
      <c r="J61" s="158" t="s">
        <v>45</v>
      </c>
      <c r="K61" s="158"/>
      <c r="L61" s="158"/>
      <c r="M61" s="158"/>
      <c r="N61" s="158"/>
      <c r="O61" s="158"/>
      <c r="P61" s="160" t="s">
        <v>271</v>
      </c>
      <c r="Q61" s="158"/>
      <c r="R61" s="158"/>
      <c r="S61" s="181">
        <v>9042</v>
      </c>
      <c r="T61" s="180">
        <f t="shared" si="5"/>
        <v>9132.42</v>
      </c>
      <c r="U61" s="158"/>
      <c r="V61" s="158"/>
      <c r="W61" s="86"/>
      <c r="X61" s="86"/>
    </row>
    <row r="62" spans="1:24" x14ac:dyDescent="0.25">
      <c r="A62" s="158">
        <v>15002</v>
      </c>
      <c r="B62" s="157" t="s">
        <v>351</v>
      </c>
      <c r="C62" s="158"/>
      <c r="D62" s="158"/>
      <c r="E62" s="158"/>
      <c r="F62" s="158"/>
      <c r="G62" s="158"/>
      <c r="H62" s="158" t="s">
        <v>352</v>
      </c>
      <c r="I62" s="158"/>
      <c r="J62" s="158" t="s">
        <v>45</v>
      </c>
      <c r="K62" s="158"/>
      <c r="L62" s="158"/>
      <c r="M62" s="158"/>
      <c r="N62" s="158"/>
      <c r="O62" s="158"/>
      <c r="P62" s="160" t="s">
        <v>421</v>
      </c>
      <c r="Q62" s="158"/>
      <c r="R62" s="158"/>
      <c r="S62" s="184"/>
      <c r="T62" s="180"/>
      <c r="U62" s="158"/>
      <c r="V62" s="158"/>
      <c r="W62" s="86"/>
      <c r="X62" s="86"/>
    </row>
    <row r="63" spans="1:24" x14ac:dyDescent="0.25">
      <c r="A63" s="158">
        <v>15003</v>
      </c>
      <c r="B63" s="157" t="s">
        <v>353</v>
      </c>
      <c r="C63" s="158"/>
      <c r="D63" s="158"/>
      <c r="E63" s="158"/>
      <c r="F63" s="158"/>
      <c r="G63" s="158"/>
      <c r="H63" s="158" t="s">
        <v>354</v>
      </c>
      <c r="I63" s="158"/>
      <c r="J63" s="158" t="s">
        <v>45</v>
      </c>
      <c r="K63" s="158"/>
      <c r="L63" s="158"/>
      <c r="M63" s="158"/>
      <c r="N63" s="158"/>
      <c r="O63" s="158"/>
      <c r="P63" s="160" t="s">
        <v>271</v>
      </c>
      <c r="Q63" s="158"/>
      <c r="R63" s="158"/>
      <c r="S63" s="181">
        <v>340</v>
      </c>
      <c r="T63" s="180">
        <f t="shared" ref="T63:T70" si="6">+S63*1.01</f>
        <v>343.4</v>
      </c>
      <c r="U63" s="158"/>
      <c r="V63" s="158"/>
      <c r="W63" s="86"/>
      <c r="X63" s="86"/>
    </row>
    <row r="64" spans="1:24" x14ac:dyDescent="0.25">
      <c r="A64" s="158">
        <v>15004</v>
      </c>
      <c r="B64" s="175" t="s">
        <v>424</v>
      </c>
      <c r="C64" s="158"/>
      <c r="D64" s="158"/>
      <c r="E64" s="158"/>
      <c r="F64" s="158"/>
      <c r="G64" s="158"/>
      <c r="H64" s="158" t="s">
        <v>354</v>
      </c>
      <c r="I64" s="158"/>
      <c r="J64" s="158" t="s">
        <v>45</v>
      </c>
      <c r="K64" s="158"/>
      <c r="L64" s="158"/>
      <c r="M64" s="158"/>
      <c r="N64" s="158"/>
      <c r="O64" s="158"/>
      <c r="P64" s="160" t="s">
        <v>271</v>
      </c>
      <c r="Q64" s="158"/>
      <c r="R64" s="158"/>
      <c r="S64" s="181">
        <v>340</v>
      </c>
      <c r="T64" s="180">
        <f t="shared" si="6"/>
        <v>343.4</v>
      </c>
      <c r="U64" s="158"/>
      <c r="V64" s="158"/>
      <c r="W64" s="86"/>
      <c r="X64" s="86"/>
    </row>
    <row r="65" spans="1:24" x14ac:dyDescent="0.25">
      <c r="A65" s="158">
        <v>15005</v>
      </c>
      <c r="B65" s="157" t="s">
        <v>355</v>
      </c>
      <c r="C65" s="158"/>
      <c r="D65" s="158"/>
      <c r="E65" s="158"/>
      <c r="F65" s="158"/>
      <c r="G65" s="158"/>
      <c r="H65" s="158" t="s">
        <v>350</v>
      </c>
      <c r="I65" s="158"/>
      <c r="J65" s="158" t="s">
        <v>45</v>
      </c>
      <c r="K65" s="158"/>
      <c r="L65" s="158"/>
      <c r="M65" s="158"/>
      <c r="N65" s="158"/>
      <c r="O65" s="158"/>
      <c r="P65" s="160" t="s">
        <v>338</v>
      </c>
      <c r="Q65" s="158"/>
      <c r="R65" s="158"/>
      <c r="S65" s="180">
        <v>8203</v>
      </c>
      <c r="T65" s="180">
        <f t="shared" si="6"/>
        <v>8285.0300000000007</v>
      </c>
      <c r="U65" s="158"/>
      <c r="V65" s="158"/>
      <c r="W65" s="86"/>
      <c r="X65" s="86"/>
    </row>
    <row r="66" spans="1:24" x14ac:dyDescent="0.25">
      <c r="A66" s="158">
        <v>15006</v>
      </c>
      <c r="B66" s="157" t="s">
        <v>356</v>
      </c>
      <c r="C66" s="158"/>
      <c r="D66" s="158"/>
      <c r="E66" s="158"/>
      <c r="F66" s="158"/>
      <c r="G66" s="158"/>
      <c r="H66" s="158" t="s">
        <v>350</v>
      </c>
      <c r="I66" s="158"/>
      <c r="J66" s="158" t="s">
        <v>45</v>
      </c>
      <c r="K66" s="158"/>
      <c r="L66" s="158"/>
      <c r="M66" s="158"/>
      <c r="N66" s="158"/>
      <c r="O66" s="158"/>
      <c r="P66" s="160" t="s">
        <v>357</v>
      </c>
      <c r="Q66" s="158"/>
      <c r="R66" s="158"/>
      <c r="S66" s="180">
        <v>4805</v>
      </c>
      <c r="T66" s="180">
        <f t="shared" si="6"/>
        <v>4853.05</v>
      </c>
      <c r="U66" s="158"/>
      <c r="V66" s="158"/>
      <c r="W66" s="86"/>
      <c r="X66" s="86"/>
    </row>
    <row r="67" spans="1:24" x14ac:dyDescent="0.25">
      <c r="A67" s="158">
        <v>15007</v>
      </c>
      <c r="B67" s="157" t="s">
        <v>197</v>
      </c>
      <c r="C67" s="158"/>
      <c r="D67" s="158"/>
      <c r="E67" s="158"/>
      <c r="F67" s="158"/>
      <c r="G67" s="158"/>
      <c r="H67" s="158"/>
      <c r="I67" s="158"/>
      <c r="J67" s="158" t="s">
        <v>45</v>
      </c>
      <c r="K67" s="158"/>
      <c r="L67" s="158"/>
      <c r="M67" s="158"/>
      <c r="N67" s="158"/>
      <c r="O67" s="158"/>
      <c r="P67" s="160" t="s">
        <v>271</v>
      </c>
      <c r="Q67" s="158"/>
      <c r="R67" s="158"/>
      <c r="S67" s="181">
        <v>300</v>
      </c>
      <c r="T67" s="180">
        <f t="shared" si="6"/>
        <v>303</v>
      </c>
      <c r="U67" s="158"/>
      <c r="V67" s="158"/>
      <c r="W67" s="86"/>
      <c r="X67" s="86"/>
    </row>
    <row r="68" spans="1:24" x14ac:dyDescent="0.25">
      <c r="A68" s="158">
        <v>15008</v>
      </c>
      <c r="B68" s="157" t="s">
        <v>358</v>
      </c>
      <c r="C68" s="158"/>
      <c r="D68" s="158"/>
      <c r="E68" s="158"/>
      <c r="F68" s="158"/>
      <c r="G68" s="158"/>
      <c r="H68" s="158" t="s">
        <v>354</v>
      </c>
      <c r="I68" s="158"/>
      <c r="J68" s="158" t="s">
        <v>45</v>
      </c>
      <c r="K68" s="158"/>
      <c r="L68" s="158"/>
      <c r="M68" s="158"/>
      <c r="N68" s="158"/>
      <c r="O68" s="158"/>
      <c r="P68" s="160" t="s">
        <v>271</v>
      </c>
      <c r="Q68" s="158"/>
      <c r="R68" s="158"/>
      <c r="S68" s="180">
        <v>334</v>
      </c>
      <c r="T68" s="180">
        <f t="shared" si="6"/>
        <v>337.34</v>
      </c>
      <c r="U68" s="158"/>
      <c r="V68" s="158"/>
      <c r="W68" s="86"/>
      <c r="X68" s="86"/>
    </row>
    <row r="69" spans="1:24" x14ac:dyDescent="0.25">
      <c r="A69" s="158">
        <v>15009</v>
      </c>
      <c r="B69" s="157" t="s">
        <v>359</v>
      </c>
      <c r="C69" s="158"/>
      <c r="D69" s="158"/>
      <c r="E69" s="158"/>
      <c r="F69" s="158"/>
      <c r="G69" s="158"/>
      <c r="H69" s="158" t="s">
        <v>354</v>
      </c>
      <c r="I69" s="158"/>
      <c r="J69" s="158" t="s">
        <v>45</v>
      </c>
      <c r="K69" s="158"/>
      <c r="L69" s="158"/>
      <c r="M69" s="158"/>
      <c r="N69" s="158"/>
      <c r="O69" s="158"/>
      <c r="P69" s="160" t="s">
        <v>271</v>
      </c>
      <c r="Q69" s="158"/>
      <c r="R69" s="158"/>
      <c r="S69" s="180">
        <v>334</v>
      </c>
      <c r="T69" s="180">
        <f t="shared" si="6"/>
        <v>337.34</v>
      </c>
      <c r="U69" s="158"/>
      <c r="V69" s="158"/>
      <c r="W69" s="86"/>
      <c r="X69" s="86"/>
    </row>
    <row r="70" spans="1:24" x14ac:dyDescent="0.25">
      <c r="A70" s="158">
        <v>15010</v>
      </c>
      <c r="B70" s="175" t="s">
        <v>425</v>
      </c>
      <c r="C70" s="158"/>
      <c r="D70" s="158"/>
      <c r="E70" s="158"/>
      <c r="F70" s="158">
        <v>7845</v>
      </c>
      <c r="G70" s="158"/>
      <c r="H70" s="158" t="s">
        <v>354</v>
      </c>
      <c r="I70" s="158"/>
      <c r="J70" s="158" t="s">
        <v>45</v>
      </c>
      <c r="K70" s="158"/>
      <c r="L70" s="158"/>
      <c r="M70" s="158"/>
      <c r="N70" s="158"/>
      <c r="O70" s="158"/>
      <c r="P70" s="160" t="s">
        <v>271</v>
      </c>
      <c r="Q70" s="158"/>
      <c r="R70" s="158"/>
      <c r="S70" s="181">
        <v>10000</v>
      </c>
      <c r="T70" s="180">
        <f t="shared" si="6"/>
        <v>10100</v>
      </c>
      <c r="U70" s="158"/>
      <c r="V70" s="158"/>
      <c r="W70" s="86"/>
      <c r="X70" s="86"/>
    </row>
    <row r="71" spans="1:24" x14ac:dyDescent="0.25">
      <c r="A71" s="158"/>
      <c r="B71" s="161"/>
      <c r="C71" s="158"/>
      <c r="D71" s="158"/>
      <c r="E71" s="158"/>
      <c r="F71" s="158">
        <f>SUM(F59:F70)</f>
        <v>94645</v>
      </c>
      <c r="G71" s="158">
        <f>SUM(G59:G70)</f>
        <v>0</v>
      </c>
      <c r="H71" s="158"/>
      <c r="I71" s="158"/>
      <c r="J71" s="158"/>
      <c r="K71" s="158"/>
      <c r="L71" s="158"/>
      <c r="M71" s="158"/>
      <c r="N71" s="158"/>
      <c r="O71" s="158"/>
      <c r="P71" s="160"/>
      <c r="Q71" s="158"/>
      <c r="R71" s="158"/>
      <c r="S71" s="180">
        <f>SUM(S59:S70)</f>
        <v>121198</v>
      </c>
      <c r="T71" s="180">
        <f>SUM(T59:T70)</f>
        <v>122409.97999999998</v>
      </c>
      <c r="U71" s="158"/>
      <c r="V71" s="158"/>
      <c r="W71" s="86"/>
      <c r="X71" s="86"/>
    </row>
    <row r="72" spans="1:24" x14ac:dyDescent="0.25">
      <c r="A72" s="158"/>
      <c r="B72" s="178" t="s">
        <v>402</v>
      </c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60"/>
      <c r="Q72" s="158"/>
      <c r="R72" s="158"/>
      <c r="S72" s="180"/>
      <c r="T72" s="180"/>
      <c r="U72" s="158"/>
      <c r="V72" s="158"/>
      <c r="W72" s="86"/>
      <c r="X72" s="86"/>
    </row>
    <row r="73" spans="1:24" x14ac:dyDescent="0.25">
      <c r="A73" s="158">
        <v>16000</v>
      </c>
      <c r="B73" s="176" t="s">
        <v>426</v>
      </c>
      <c r="C73" s="158"/>
      <c r="D73" s="158">
        <v>2015</v>
      </c>
      <c r="E73" s="158"/>
      <c r="F73" s="158"/>
      <c r="G73" s="158"/>
      <c r="H73" s="158"/>
      <c r="I73" s="158"/>
      <c r="J73" s="158" t="s">
        <v>45</v>
      </c>
      <c r="K73" s="158"/>
      <c r="L73" s="158"/>
      <c r="M73" s="158"/>
      <c r="N73" s="158"/>
      <c r="O73" s="158"/>
      <c r="P73" s="160" t="s">
        <v>271</v>
      </c>
      <c r="Q73" s="158"/>
      <c r="R73" s="158"/>
      <c r="S73" s="181">
        <v>39000</v>
      </c>
      <c r="T73" s="180">
        <f>+S73*1.01</f>
        <v>39390</v>
      </c>
      <c r="U73" s="158"/>
      <c r="V73" s="158"/>
      <c r="W73" s="86"/>
      <c r="X73" s="86"/>
    </row>
    <row r="74" spans="1:24" x14ac:dyDescent="0.25">
      <c r="A74" s="158"/>
      <c r="B74" s="163"/>
      <c r="C74" s="158"/>
      <c r="D74" s="158"/>
      <c r="E74" s="158"/>
      <c r="F74" s="158">
        <f>SUM(F72:F73)</f>
        <v>0</v>
      </c>
      <c r="G74" s="158">
        <f>SUM(G72:G73)</f>
        <v>0</v>
      </c>
      <c r="H74" s="158"/>
      <c r="I74" s="158"/>
      <c r="J74" s="158"/>
      <c r="K74" s="158"/>
      <c r="L74" s="158"/>
      <c r="M74" s="158"/>
      <c r="N74" s="158"/>
      <c r="O74" s="158"/>
      <c r="P74" s="160"/>
      <c r="Q74" s="158"/>
      <c r="R74" s="158"/>
      <c r="S74" s="180">
        <f>SUM(S72:S73)</f>
        <v>39000</v>
      </c>
      <c r="T74" s="180">
        <f>SUM(T72:T73)</f>
        <v>39390</v>
      </c>
      <c r="U74" s="158"/>
      <c r="V74" s="158"/>
      <c r="W74" s="86"/>
      <c r="X74" s="86"/>
    </row>
    <row r="75" spans="1:24" x14ac:dyDescent="0.25">
      <c r="A75" s="158"/>
      <c r="B75" s="177" t="s">
        <v>360</v>
      </c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60"/>
      <c r="Q75" s="158"/>
      <c r="R75" s="158"/>
      <c r="S75" s="180"/>
      <c r="T75" s="180"/>
      <c r="U75" s="158"/>
      <c r="V75" s="158"/>
      <c r="W75" s="86"/>
      <c r="X75" s="86"/>
    </row>
    <row r="76" spans="1:24" x14ac:dyDescent="0.25">
      <c r="A76" s="158">
        <v>17000</v>
      </c>
      <c r="B76" s="157" t="s">
        <v>362</v>
      </c>
      <c r="C76" s="158"/>
      <c r="D76" s="158">
        <v>2011</v>
      </c>
      <c r="E76" s="158"/>
      <c r="F76" s="158"/>
      <c r="G76" s="158"/>
      <c r="H76" s="158" t="s">
        <v>363</v>
      </c>
      <c r="I76" s="158"/>
      <c r="J76" s="158" t="s">
        <v>361</v>
      </c>
      <c r="K76" s="158"/>
      <c r="L76" s="158"/>
      <c r="M76" s="158"/>
      <c r="N76" s="158"/>
      <c r="O76" s="158"/>
      <c r="P76" s="160" t="s">
        <v>271</v>
      </c>
      <c r="Q76" s="158"/>
      <c r="R76" s="158"/>
      <c r="S76" s="181">
        <v>2851</v>
      </c>
      <c r="T76" s="180">
        <f t="shared" ref="T76:T85" si="7">+S76*1.01</f>
        <v>2879.51</v>
      </c>
      <c r="U76" s="158"/>
      <c r="V76" s="158"/>
      <c r="W76" s="86"/>
      <c r="X76" s="86"/>
    </row>
    <row r="77" spans="1:24" x14ac:dyDescent="0.25">
      <c r="A77" s="158">
        <v>17001</v>
      </c>
      <c r="B77" s="157" t="s">
        <v>315</v>
      </c>
      <c r="C77" s="158"/>
      <c r="D77" s="158"/>
      <c r="E77" s="158"/>
      <c r="F77" s="158"/>
      <c r="G77" s="158"/>
      <c r="H77" s="158" t="s">
        <v>363</v>
      </c>
      <c r="I77" s="158"/>
      <c r="J77" s="158" t="s">
        <v>361</v>
      </c>
      <c r="K77" s="158"/>
      <c r="L77" s="158"/>
      <c r="M77" s="158"/>
      <c r="N77" s="158"/>
      <c r="O77" s="158"/>
      <c r="P77" s="160" t="s">
        <v>271</v>
      </c>
      <c r="Q77" s="158"/>
      <c r="R77" s="158"/>
      <c r="S77" s="180">
        <v>1295</v>
      </c>
      <c r="T77" s="180">
        <f t="shared" si="7"/>
        <v>1307.95</v>
      </c>
      <c r="U77" s="158"/>
      <c r="V77" s="158"/>
      <c r="W77" s="86"/>
      <c r="X77" s="86"/>
    </row>
    <row r="78" spans="1:24" x14ac:dyDescent="0.25">
      <c r="A78" s="158">
        <v>17002</v>
      </c>
      <c r="B78" s="174" t="s">
        <v>364</v>
      </c>
      <c r="C78" s="158"/>
      <c r="D78" s="158"/>
      <c r="E78" s="158"/>
      <c r="F78" s="158"/>
      <c r="G78" s="158"/>
      <c r="H78" s="158" t="s">
        <v>363</v>
      </c>
      <c r="I78" s="158"/>
      <c r="J78" s="158" t="s">
        <v>361</v>
      </c>
      <c r="K78" s="158"/>
      <c r="L78" s="158"/>
      <c r="M78" s="158"/>
      <c r="N78" s="158"/>
      <c r="O78" s="158"/>
      <c r="P78" s="160" t="s">
        <v>271</v>
      </c>
      <c r="Q78" s="158"/>
      <c r="R78" s="158"/>
      <c r="S78" s="180">
        <v>564</v>
      </c>
      <c r="T78" s="180">
        <f t="shared" si="7"/>
        <v>569.64</v>
      </c>
      <c r="U78" s="158"/>
      <c r="V78" s="158"/>
      <c r="W78" s="86"/>
      <c r="X78" s="86"/>
    </row>
    <row r="79" spans="1:24" x14ac:dyDescent="0.25">
      <c r="A79" s="158">
        <v>17003</v>
      </c>
      <c r="B79" s="157" t="s">
        <v>365</v>
      </c>
      <c r="C79" s="158"/>
      <c r="D79" s="158"/>
      <c r="E79" s="158"/>
      <c r="F79" s="158"/>
      <c r="G79" s="158"/>
      <c r="H79" s="158" t="s">
        <v>363</v>
      </c>
      <c r="I79" s="158"/>
      <c r="J79" s="158" t="s">
        <v>361</v>
      </c>
      <c r="K79" s="158"/>
      <c r="L79" s="158"/>
      <c r="M79" s="158"/>
      <c r="N79" s="158"/>
      <c r="O79" s="158"/>
      <c r="P79" s="160" t="s">
        <v>271</v>
      </c>
      <c r="Q79" s="158"/>
      <c r="R79" s="158"/>
      <c r="S79" s="180">
        <v>438</v>
      </c>
      <c r="T79" s="180">
        <f t="shared" si="7"/>
        <v>442.38</v>
      </c>
      <c r="U79" s="158"/>
      <c r="V79" s="158"/>
      <c r="W79" s="86"/>
      <c r="X79" s="86"/>
    </row>
    <row r="80" spans="1:24" x14ac:dyDescent="0.25">
      <c r="A80" s="158">
        <v>17004</v>
      </c>
      <c r="B80" s="157" t="s">
        <v>366</v>
      </c>
      <c r="C80" s="158"/>
      <c r="D80" s="158"/>
      <c r="E80" s="158"/>
      <c r="F80" s="158"/>
      <c r="G80" s="158"/>
      <c r="H80" s="158" t="s">
        <v>363</v>
      </c>
      <c r="I80" s="158"/>
      <c r="J80" s="158" t="s">
        <v>361</v>
      </c>
      <c r="K80" s="158"/>
      <c r="L80" s="158"/>
      <c r="M80" s="158"/>
      <c r="N80" s="158"/>
      <c r="O80" s="158"/>
      <c r="P80" s="160" t="s">
        <v>271</v>
      </c>
      <c r="Q80" s="158"/>
      <c r="R80" s="158"/>
      <c r="S80" s="180">
        <v>699</v>
      </c>
      <c r="T80" s="180">
        <f t="shared" si="7"/>
        <v>705.99</v>
      </c>
      <c r="U80" s="158"/>
      <c r="V80" s="158"/>
      <c r="W80" s="86"/>
      <c r="X80" s="86"/>
    </row>
    <row r="81" spans="1:24" x14ac:dyDescent="0.25">
      <c r="A81" s="158">
        <v>17005</v>
      </c>
      <c r="B81" s="157" t="s">
        <v>367</v>
      </c>
      <c r="C81" s="158"/>
      <c r="D81" s="158"/>
      <c r="E81" s="158"/>
      <c r="F81" s="158"/>
      <c r="G81" s="158"/>
      <c r="H81" s="158" t="s">
        <v>354</v>
      </c>
      <c r="I81" s="158" t="s">
        <v>368</v>
      </c>
      <c r="J81" s="158" t="s">
        <v>361</v>
      </c>
      <c r="K81" s="158"/>
      <c r="L81" s="158"/>
      <c r="M81" s="158"/>
      <c r="N81" s="158"/>
      <c r="O81" s="158"/>
      <c r="P81" s="160" t="s">
        <v>271</v>
      </c>
      <c r="Q81" s="158"/>
      <c r="R81" s="158"/>
      <c r="S81" s="180">
        <v>189</v>
      </c>
      <c r="T81" s="180">
        <f t="shared" si="7"/>
        <v>190.89000000000001</v>
      </c>
      <c r="U81" s="158"/>
      <c r="V81" s="158"/>
      <c r="W81" s="86"/>
      <c r="X81" s="86"/>
    </row>
    <row r="82" spans="1:24" x14ac:dyDescent="0.25">
      <c r="A82" s="158">
        <v>17006</v>
      </c>
      <c r="B82" s="157" t="s">
        <v>341</v>
      </c>
      <c r="C82" s="158"/>
      <c r="D82" s="158"/>
      <c r="E82" s="158"/>
      <c r="F82" s="158"/>
      <c r="G82" s="158"/>
      <c r="H82" s="158"/>
      <c r="I82" s="158"/>
      <c r="J82" s="158" t="s">
        <v>361</v>
      </c>
      <c r="K82" s="158"/>
      <c r="L82" s="158"/>
      <c r="M82" s="158"/>
      <c r="N82" s="158"/>
      <c r="O82" s="158"/>
      <c r="P82" s="160" t="s">
        <v>271</v>
      </c>
      <c r="Q82" s="158"/>
      <c r="R82" s="158"/>
      <c r="S82" s="181">
        <v>2182.7600000000002</v>
      </c>
      <c r="T82" s="180">
        <f t="shared" si="7"/>
        <v>2204.5876000000003</v>
      </c>
      <c r="U82" s="158"/>
      <c r="V82" s="158"/>
      <c r="W82" s="86"/>
      <c r="X82" s="86"/>
    </row>
    <row r="83" spans="1:24" x14ac:dyDescent="0.25">
      <c r="A83" s="158">
        <v>17007</v>
      </c>
      <c r="B83" s="157" t="s">
        <v>369</v>
      </c>
      <c r="C83" s="158"/>
      <c r="D83" s="158"/>
      <c r="E83" s="158"/>
      <c r="F83" s="158"/>
      <c r="G83" s="158"/>
      <c r="H83" s="158"/>
      <c r="I83" s="158"/>
      <c r="J83" s="158" t="s">
        <v>361</v>
      </c>
      <c r="K83" s="158"/>
      <c r="L83" s="158"/>
      <c r="M83" s="158"/>
      <c r="N83" s="158"/>
      <c r="O83" s="158"/>
      <c r="P83" s="160" t="s">
        <v>271</v>
      </c>
      <c r="Q83" s="158"/>
      <c r="R83" s="158"/>
      <c r="S83" s="180">
        <f>528*2</f>
        <v>1056</v>
      </c>
      <c r="T83" s="180">
        <f t="shared" si="7"/>
        <v>1066.56</v>
      </c>
      <c r="U83" s="158"/>
      <c r="V83" s="158"/>
      <c r="W83" s="86"/>
      <c r="X83" s="86"/>
    </row>
    <row r="84" spans="1:24" x14ac:dyDescent="0.25">
      <c r="A84" s="158">
        <v>17008</v>
      </c>
      <c r="B84" s="157" t="s">
        <v>197</v>
      </c>
      <c r="C84" s="158"/>
      <c r="D84" s="158"/>
      <c r="E84" s="158"/>
      <c r="F84" s="158"/>
      <c r="G84" s="158"/>
      <c r="H84" s="158"/>
      <c r="I84" s="158"/>
      <c r="J84" s="158" t="s">
        <v>361</v>
      </c>
      <c r="K84" s="158"/>
      <c r="L84" s="158"/>
      <c r="M84" s="158"/>
      <c r="N84" s="158"/>
      <c r="O84" s="158"/>
      <c r="P84" s="160" t="s">
        <v>271</v>
      </c>
      <c r="Q84" s="158"/>
      <c r="R84" s="158"/>
      <c r="S84" s="181">
        <v>300</v>
      </c>
      <c r="T84" s="180">
        <f t="shared" si="7"/>
        <v>303</v>
      </c>
      <c r="U84" s="158"/>
      <c r="V84" s="158"/>
      <c r="W84" s="86"/>
      <c r="X84" s="86"/>
    </row>
    <row r="85" spans="1:24" x14ac:dyDescent="0.25">
      <c r="A85" s="158">
        <v>17009</v>
      </c>
      <c r="B85" s="157" t="s">
        <v>370</v>
      </c>
      <c r="C85" s="158"/>
      <c r="D85" s="158"/>
      <c r="E85" s="158"/>
      <c r="F85" s="158"/>
      <c r="G85" s="158"/>
      <c r="H85" s="158"/>
      <c r="I85" s="158"/>
      <c r="J85" s="158" t="s">
        <v>361</v>
      </c>
      <c r="K85" s="158"/>
      <c r="L85" s="158"/>
      <c r="M85" s="158"/>
      <c r="N85" s="158"/>
      <c r="O85" s="158"/>
      <c r="P85" s="160" t="s">
        <v>271</v>
      </c>
      <c r="Q85" s="158"/>
      <c r="R85" s="158"/>
      <c r="S85" s="181">
        <v>6955</v>
      </c>
      <c r="T85" s="180">
        <f t="shared" si="7"/>
        <v>7024.55</v>
      </c>
      <c r="U85" s="158"/>
      <c r="V85" s="158"/>
      <c r="W85" s="86"/>
      <c r="X85" s="86"/>
    </row>
    <row r="86" spans="1:24" x14ac:dyDescent="0.25">
      <c r="A86" s="158"/>
      <c r="B86" s="161"/>
      <c r="C86" s="158"/>
      <c r="D86" s="158"/>
      <c r="E86" s="158"/>
      <c r="F86" s="158">
        <f>SUM(F75:F85)</f>
        <v>0</v>
      </c>
      <c r="G86" s="158">
        <f>SUM(G75:G85)</f>
        <v>0</v>
      </c>
      <c r="H86" s="158"/>
      <c r="I86" s="158"/>
      <c r="J86" s="158"/>
      <c r="K86" s="158"/>
      <c r="L86" s="158"/>
      <c r="M86" s="158"/>
      <c r="N86" s="158"/>
      <c r="O86" s="158"/>
      <c r="P86" s="160"/>
      <c r="Q86" s="158"/>
      <c r="R86" s="158"/>
      <c r="S86" s="180">
        <f>SUM(S75:S85)</f>
        <v>16529.760000000002</v>
      </c>
      <c r="T86" s="180">
        <f>SUM(T75:T85)</f>
        <v>16695.0576</v>
      </c>
      <c r="U86" s="158"/>
      <c r="V86" s="158"/>
      <c r="W86" s="86"/>
      <c r="X86" s="86"/>
    </row>
    <row r="87" spans="1:24" x14ac:dyDescent="0.25">
      <c r="A87" s="158"/>
      <c r="B87" s="177" t="s">
        <v>371</v>
      </c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60"/>
      <c r="Q87" s="158"/>
      <c r="R87" s="158"/>
      <c r="S87" s="180"/>
      <c r="T87" s="180"/>
      <c r="U87" s="158"/>
      <c r="V87" s="158"/>
      <c r="W87" s="86"/>
      <c r="X87" s="86"/>
    </row>
    <row r="88" spans="1:24" x14ac:dyDescent="0.25">
      <c r="A88" s="158">
        <v>18000</v>
      </c>
      <c r="B88" s="157" t="s">
        <v>332</v>
      </c>
      <c r="C88" s="158"/>
      <c r="D88" s="158"/>
      <c r="E88" s="158"/>
      <c r="F88" s="158"/>
      <c r="G88" s="158"/>
      <c r="H88" s="158"/>
      <c r="I88" s="158"/>
      <c r="J88" s="158" t="s">
        <v>372</v>
      </c>
      <c r="K88" s="158"/>
      <c r="L88" s="158"/>
      <c r="M88" s="158"/>
      <c r="N88" s="158"/>
      <c r="O88" s="158"/>
      <c r="P88" s="160" t="s">
        <v>423</v>
      </c>
      <c r="Q88" s="158"/>
      <c r="R88" s="158"/>
      <c r="S88" s="181">
        <v>11457</v>
      </c>
      <c r="T88" s="180">
        <f t="shared" ref="T88:T99" si="8">+S88*1.01</f>
        <v>11571.57</v>
      </c>
      <c r="U88" s="158"/>
      <c r="V88" s="158"/>
      <c r="W88" s="86"/>
      <c r="X88" s="86"/>
    </row>
    <row r="89" spans="1:24" x14ac:dyDescent="0.25">
      <c r="A89" s="158">
        <v>18001</v>
      </c>
      <c r="B89" s="157" t="s">
        <v>364</v>
      </c>
      <c r="C89" s="158"/>
      <c r="D89" s="158"/>
      <c r="E89" s="158"/>
      <c r="F89" s="158"/>
      <c r="G89" s="158"/>
      <c r="H89" s="158"/>
      <c r="I89" s="158"/>
      <c r="J89" s="158" t="s">
        <v>372</v>
      </c>
      <c r="K89" s="158"/>
      <c r="L89" s="158"/>
      <c r="M89" s="158"/>
      <c r="N89" s="158"/>
      <c r="O89" s="158"/>
      <c r="P89" s="160" t="s">
        <v>271</v>
      </c>
      <c r="Q89" s="158"/>
      <c r="R89" s="158"/>
      <c r="S89" s="180">
        <v>564</v>
      </c>
      <c r="T89" s="180">
        <f t="shared" si="8"/>
        <v>569.64</v>
      </c>
      <c r="U89" s="158"/>
      <c r="V89" s="158"/>
      <c r="W89" s="86"/>
      <c r="X89" s="86"/>
    </row>
    <row r="90" spans="1:24" x14ac:dyDescent="0.25">
      <c r="A90" s="158">
        <v>18002</v>
      </c>
      <c r="B90" s="157" t="s">
        <v>373</v>
      </c>
      <c r="C90" s="158"/>
      <c r="D90" s="158"/>
      <c r="E90" s="158"/>
      <c r="F90" s="158"/>
      <c r="G90" s="158"/>
      <c r="H90" s="158"/>
      <c r="I90" s="158"/>
      <c r="J90" s="158" t="s">
        <v>372</v>
      </c>
      <c r="K90" s="158"/>
      <c r="L90" s="158"/>
      <c r="M90" s="158"/>
      <c r="N90" s="158"/>
      <c r="O90" s="158"/>
      <c r="P90" s="160" t="s">
        <v>271</v>
      </c>
      <c r="Q90" s="158"/>
      <c r="R90" s="158"/>
      <c r="S90" s="180">
        <v>438</v>
      </c>
      <c r="T90" s="180">
        <f t="shared" si="8"/>
        <v>442.38</v>
      </c>
      <c r="U90" s="158"/>
      <c r="V90" s="158"/>
      <c r="W90" s="86"/>
      <c r="X90" s="86"/>
    </row>
    <row r="91" spans="1:24" x14ac:dyDescent="0.25">
      <c r="A91" s="158">
        <v>18003</v>
      </c>
      <c r="B91" s="157" t="s">
        <v>374</v>
      </c>
      <c r="C91" s="158"/>
      <c r="D91" s="158"/>
      <c r="E91" s="158"/>
      <c r="F91" s="158"/>
      <c r="G91" s="158"/>
      <c r="H91" s="158"/>
      <c r="I91" s="158"/>
      <c r="J91" s="158" t="s">
        <v>372</v>
      </c>
      <c r="K91" s="158"/>
      <c r="L91" s="158"/>
      <c r="M91" s="158"/>
      <c r="N91" s="158"/>
      <c r="O91" s="158"/>
      <c r="P91" s="160" t="s">
        <v>271</v>
      </c>
      <c r="Q91" s="158"/>
      <c r="R91" s="158"/>
      <c r="S91" s="180">
        <v>438</v>
      </c>
      <c r="T91" s="180">
        <f t="shared" si="8"/>
        <v>442.38</v>
      </c>
      <c r="U91" s="158"/>
      <c r="V91" s="158"/>
      <c r="W91" s="86"/>
      <c r="X91" s="86"/>
    </row>
    <row r="92" spans="1:24" x14ac:dyDescent="0.25">
      <c r="A92" s="158">
        <v>18004</v>
      </c>
      <c r="B92" s="157" t="s">
        <v>375</v>
      </c>
      <c r="C92" s="158"/>
      <c r="D92" s="158"/>
      <c r="E92" s="158"/>
      <c r="F92" s="158"/>
      <c r="G92" s="158"/>
      <c r="H92" s="158"/>
      <c r="I92" s="158"/>
      <c r="J92" s="158" t="s">
        <v>372</v>
      </c>
      <c r="K92" s="158"/>
      <c r="L92" s="158"/>
      <c r="M92" s="158"/>
      <c r="N92" s="158"/>
      <c r="O92" s="158"/>
      <c r="P92" s="160" t="s">
        <v>271</v>
      </c>
      <c r="Q92" s="158"/>
      <c r="R92" s="158"/>
      <c r="S92" s="180">
        <v>699</v>
      </c>
      <c r="T92" s="180">
        <f t="shared" si="8"/>
        <v>705.99</v>
      </c>
      <c r="U92" s="158"/>
      <c r="V92" s="158"/>
      <c r="W92" s="86"/>
      <c r="X92" s="86"/>
    </row>
    <row r="93" spans="1:24" x14ac:dyDescent="0.25">
      <c r="A93" s="158">
        <v>18005</v>
      </c>
      <c r="B93" s="157" t="s">
        <v>376</v>
      </c>
      <c r="C93" s="158"/>
      <c r="D93" s="158"/>
      <c r="E93" s="158"/>
      <c r="F93" s="158"/>
      <c r="G93" s="158"/>
      <c r="H93" s="158"/>
      <c r="I93" s="158"/>
      <c r="J93" s="158" t="s">
        <v>372</v>
      </c>
      <c r="K93" s="158"/>
      <c r="L93" s="158"/>
      <c r="M93" s="158"/>
      <c r="N93" s="158"/>
      <c r="O93" s="158"/>
      <c r="P93" s="160" t="s">
        <v>271</v>
      </c>
      <c r="Q93" s="158"/>
      <c r="R93" s="158"/>
      <c r="S93" s="181">
        <f>406*8</f>
        <v>3248</v>
      </c>
      <c r="T93" s="180">
        <f t="shared" si="8"/>
        <v>3280.48</v>
      </c>
      <c r="U93" s="158"/>
      <c r="V93" s="158"/>
      <c r="W93" s="86"/>
      <c r="X93" s="86"/>
    </row>
    <row r="94" spans="1:24" x14ac:dyDescent="0.25">
      <c r="A94" s="158">
        <v>18006</v>
      </c>
      <c r="B94" s="157" t="s">
        <v>377</v>
      </c>
      <c r="C94" s="158"/>
      <c r="D94" s="158"/>
      <c r="E94" s="158"/>
      <c r="F94" s="158"/>
      <c r="G94" s="158"/>
      <c r="H94" s="158"/>
      <c r="I94" s="158"/>
      <c r="J94" s="158" t="s">
        <v>372</v>
      </c>
      <c r="K94" s="158"/>
      <c r="L94" s="158"/>
      <c r="M94" s="158"/>
      <c r="N94" s="158"/>
      <c r="O94" s="158"/>
      <c r="P94" s="160" t="s">
        <v>271</v>
      </c>
      <c r="Q94" s="158"/>
      <c r="R94" s="158"/>
      <c r="S94" s="180">
        <v>216</v>
      </c>
      <c r="T94" s="180">
        <f t="shared" si="8"/>
        <v>218.16</v>
      </c>
      <c r="U94" s="158"/>
      <c r="V94" s="158"/>
      <c r="W94" s="86"/>
      <c r="X94" s="86"/>
    </row>
    <row r="95" spans="1:24" x14ac:dyDescent="0.25">
      <c r="A95" s="158">
        <v>18007</v>
      </c>
      <c r="B95" s="157" t="s">
        <v>341</v>
      </c>
      <c r="C95" s="158"/>
      <c r="D95" s="158"/>
      <c r="E95" s="158"/>
      <c r="F95" s="158"/>
      <c r="G95" s="158"/>
      <c r="H95" s="158"/>
      <c r="I95" s="158"/>
      <c r="J95" s="158" t="s">
        <v>372</v>
      </c>
      <c r="K95" s="158"/>
      <c r="L95" s="158"/>
      <c r="M95" s="158"/>
      <c r="N95" s="158"/>
      <c r="O95" s="158"/>
      <c r="P95" s="160" t="s">
        <v>271</v>
      </c>
      <c r="Q95" s="158"/>
      <c r="R95" s="158"/>
      <c r="S95" s="181">
        <v>2012.67</v>
      </c>
      <c r="T95" s="180">
        <f t="shared" si="8"/>
        <v>2032.7967000000001</v>
      </c>
      <c r="U95" s="158"/>
      <c r="V95" s="158"/>
      <c r="W95" s="86"/>
      <c r="X95" s="86"/>
    </row>
    <row r="96" spans="1:24" x14ac:dyDescent="0.25">
      <c r="A96" s="158">
        <v>18008</v>
      </c>
      <c r="B96" s="157" t="s">
        <v>378</v>
      </c>
      <c r="C96" s="158"/>
      <c r="D96" s="158"/>
      <c r="E96" s="158"/>
      <c r="F96" s="158"/>
      <c r="G96" s="158"/>
      <c r="H96" s="158"/>
      <c r="I96" s="158"/>
      <c r="J96" s="158" t="s">
        <v>372</v>
      </c>
      <c r="K96" s="158"/>
      <c r="L96" s="158"/>
      <c r="M96" s="158"/>
      <c r="N96" s="158"/>
      <c r="O96" s="158"/>
      <c r="P96" s="160" t="s">
        <v>271</v>
      </c>
      <c r="Q96" s="158"/>
      <c r="R96" s="158"/>
      <c r="S96" s="180">
        <f>528*2</f>
        <v>1056</v>
      </c>
      <c r="T96" s="180">
        <f t="shared" si="8"/>
        <v>1066.56</v>
      </c>
      <c r="U96" s="158"/>
      <c r="V96" s="158"/>
      <c r="W96" s="86"/>
      <c r="X96" s="86"/>
    </row>
    <row r="97" spans="1:24" x14ac:dyDescent="0.25">
      <c r="A97" s="158">
        <v>18009</v>
      </c>
      <c r="B97" s="157" t="s">
        <v>197</v>
      </c>
      <c r="C97" s="158"/>
      <c r="D97" s="158"/>
      <c r="E97" s="158"/>
      <c r="F97" s="158"/>
      <c r="G97" s="158"/>
      <c r="H97" s="158"/>
      <c r="I97" s="158"/>
      <c r="J97" s="158" t="s">
        <v>372</v>
      </c>
      <c r="K97" s="158"/>
      <c r="L97" s="158"/>
      <c r="M97" s="158"/>
      <c r="N97" s="158"/>
      <c r="O97" s="158"/>
      <c r="P97" s="160" t="s">
        <v>271</v>
      </c>
      <c r="Q97" s="158"/>
      <c r="R97" s="158"/>
      <c r="S97" s="181">
        <v>300</v>
      </c>
      <c r="T97" s="180">
        <f t="shared" si="8"/>
        <v>303</v>
      </c>
      <c r="U97" s="158"/>
      <c r="V97" s="158"/>
      <c r="W97" s="86"/>
      <c r="X97" s="86"/>
    </row>
    <row r="98" spans="1:24" x14ac:dyDescent="0.25">
      <c r="A98" s="158">
        <v>18010</v>
      </c>
      <c r="B98" s="157" t="s">
        <v>345</v>
      </c>
      <c r="C98" s="158"/>
      <c r="D98" s="158"/>
      <c r="E98" s="158"/>
      <c r="F98" s="158"/>
      <c r="G98" s="158"/>
      <c r="H98" s="158"/>
      <c r="I98" s="158"/>
      <c r="J98" s="158" t="s">
        <v>372</v>
      </c>
      <c r="K98" s="158"/>
      <c r="L98" s="158"/>
      <c r="M98" s="158"/>
      <c r="N98" s="158"/>
      <c r="O98" s="158"/>
      <c r="P98" s="160" t="s">
        <v>271</v>
      </c>
      <c r="Q98" s="158"/>
      <c r="R98" s="158"/>
      <c r="S98" s="180">
        <v>1295</v>
      </c>
      <c r="T98" s="180">
        <f t="shared" si="8"/>
        <v>1307.95</v>
      </c>
      <c r="U98" s="158"/>
      <c r="V98" s="158"/>
      <c r="W98" s="86"/>
      <c r="X98" s="86"/>
    </row>
    <row r="99" spans="1:24" x14ac:dyDescent="0.25">
      <c r="A99" s="158">
        <v>18011</v>
      </c>
      <c r="B99" s="157" t="s">
        <v>379</v>
      </c>
      <c r="C99" s="158"/>
      <c r="D99" s="158"/>
      <c r="E99" s="158"/>
      <c r="F99" s="158"/>
      <c r="G99" s="158"/>
      <c r="H99" s="158"/>
      <c r="I99" s="158"/>
      <c r="J99" s="158" t="s">
        <v>372</v>
      </c>
      <c r="K99" s="158"/>
      <c r="L99" s="158"/>
      <c r="M99" s="158"/>
      <c r="N99" s="158"/>
      <c r="O99" s="158"/>
      <c r="P99" s="160" t="s">
        <v>271</v>
      </c>
      <c r="Q99" s="158"/>
      <c r="R99" s="158"/>
      <c r="S99" s="180">
        <v>1295</v>
      </c>
      <c r="T99" s="180">
        <f t="shared" si="8"/>
        <v>1307.95</v>
      </c>
      <c r="U99" s="158"/>
      <c r="V99" s="158"/>
      <c r="W99" s="86"/>
      <c r="X99" s="86"/>
    </row>
    <row r="100" spans="1:24" x14ac:dyDescent="0.25">
      <c r="A100" s="158"/>
      <c r="B100" s="161"/>
      <c r="C100" s="158"/>
      <c r="D100" s="158"/>
      <c r="E100" s="158"/>
      <c r="F100" s="158">
        <f>SUM(F87:F99)</f>
        <v>0</v>
      </c>
      <c r="G100" s="158">
        <f>SUM(G87:G99)</f>
        <v>0</v>
      </c>
      <c r="H100" s="158"/>
      <c r="I100" s="158"/>
      <c r="J100" s="158"/>
      <c r="K100" s="158"/>
      <c r="L100" s="158"/>
      <c r="M100" s="158"/>
      <c r="N100" s="158"/>
      <c r="O100" s="158"/>
      <c r="P100" s="160"/>
      <c r="Q100" s="158"/>
      <c r="R100" s="158"/>
      <c r="S100" s="180">
        <f>SUM(S87:S99)</f>
        <v>23018.67</v>
      </c>
      <c r="T100" s="180">
        <f>SUM(T87:T99)</f>
        <v>23248.8567</v>
      </c>
      <c r="U100" s="158"/>
      <c r="V100" s="158"/>
      <c r="W100" s="86"/>
      <c r="X100" s="86"/>
    </row>
    <row r="101" spans="1:24" x14ac:dyDescent="0.25">
      <c r="A101" s="158"/>
      <c r="B101" s="177" t="s">
        <v>380</v>
      </c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60"/>
      <c r="Q101" s="158"/>
      <c r="R101" s="158"/>
      <c r="S101" s="180"/>
      <c r="T101" s="180"/>
      <c r="U101" s="158"/>
      <c r="V101" s="158"/>
      <c r="W101" s="86"/>
      <c r="X101" s="86"/>
    </row>
    <row r="102" spans="1:24" x14ac:dyDescent="0.25">
      <c r="A102" s="158">
        <v>19000</v>
      </c>
      <c r="B102" s="157" t="s">
        <v>381</v>
      </c>
      <c r="C102" s="158"/>
      <c r="D102" s="158"/>
      <c r="E102" s="158"/>
      <c r="F102" s="158"/>
      <c r="G102" s="158"/>
      <c r="H102" s="158"/>
      <c r="I102" s="158"/>
      <c r="J102" s="158" t="s">
        <v>372</v>
      </c>
      <c r="K102" s="158"/>
      <c r="L102" s="158"/>
      <c r="M102" s="158"/>
      <c r="N102" s="158"/>
      <c r="O102" s="158"/>
      <c r="P102" s="160" t="s">
        <v>271</v>
      </c>
      <c r="Q102" s="158"/>
      <c r="R102" s="158"/>
      <c r="S102" s="180">
        <v>1349</v>
      </c>
      <c r="T102" s="180">
        <f t="shared" ref="T102:T119" si="9">+S102*1.01</f>
        <v>1362.49</v>
      </c>
      <c r="U102" s="158"/>
      <c r="V102" s="158"/>
      <c r="W102" s="86"/>
      <c r="X102" s="86"/>
    </row>
    <row r="103" spans="1:24" x14ac:dyDescent="0.25">
      <c r="A103" s="158">
        <v>19001</v>
      </c>
      <c r="B103" s="157" t="s">
        <v>382</v>
      </c>
      <c r="C103" s="158"/>
      <c r="D103" s="158"/>
      <c r="E103" s="158"/>
      <c r="F103" s="158"/>
      <c r="G103" s="158"/>
      <c r="H103" s="158"/>
      <c r="I103" s="158"/>
      <c r="J103" s="158" t="s">
        <v>372</v>
      </c>
      <c r="K103" s="158"/>
      <c r="L103" s="158"/>
      <c r="M103" s="158"/>
      <c r="N103" s="158"/>
      <c r="O103" s="158"/>
      <c r="P103" s="160" t="s">
        <v>271</v>
      </c>
      <c r="Q103" s="158"/>
      <c r="R103" s="158"/>
      <c r="S103" s="180">
        <f>28*4</f>
        <v>112</v>
      </c>
      <c r="T103" s="180">
        <f t="shared" si="9"/>
        <v>113.12</v>
      </c>
      <c r="U103" s="158"/>
      <c r="V103" s="158"/>
      <c r="W103" s="86"/>
      <c r="X103" s="86"/>
    </row>
    <row r="104" spans="1:24" x14ac:dyDescent="0.25">
      <c r="A104" s="158">
        <v>19002</v>
      </c>
      <c r="B104" s="157" t="s">
        <v>383</v>
      </c>
      <c r="C104" s="158"/>
      <c r="D104" s="158"/>
      <c r="E104" s="158"/>
      <c r="F104" s="158"/>
      <c r="G104" s="158"/>
      <c r="H104" s="158"/>
      <c r="I104" s="158"/>
      <c r="J104" s="158" t="s">
        <v>372</v>
      </c>
      <c r="K104" s="158"/>
      <c r="L104" s="158"/>
      <c r="M104" s="158"/>
      <c r="N104" s="158"/>
      <c r="O104" s="158"/>
      <c r="P104" s="160" t="s">
        <v>271</v>
      </c>
      <c r="Q104" s="158"/>
      <c r="R104" s="158"/>
      <c r="S104" s="180">
        <v>599</v>
      </c>
      <c r="T104" s="180">
        <f t="shared" si="9"/>
        <v>604.99</v>
      </c>
      <c r="U104" s="158"/>
      <c r="V104" s="158"/>
      <c r="W104" s="86"/>
      <c r="X104" s="86"/>
    </row>
    <row r="105" spans="1:24" x14ac:dyDescent="0.25">
      <c r="A105" s="158">
        <v>19003</v>
      </c>
      <c r="B105" s="157" t="s">
        <v>384</v>
      </c>
      <c r="C105" s="158"/>
      <c r="D105" s="158"/>
      <c r="E105" s="158"/>
      <c r="F105" s="158"/>
      <c r="G105" s="158"/>
      <c r="H105" s="158"/>
      <c r="I105" s="158"/>
      <c r="J105" s="158" t="s">
        <v>372</v>
      </c>
      <c r="K105" s="158"/>
      <c r="L105" s="158"/>
      <c r="M105" s="158"/>
      <c r="N105" s="158"/>
      <c r="O105" s="158"/>
      <c r="P105" s="160" t="s">
        <v>271</v>
      </c>
      <c r="Q105" s="158"/>
      <c r="R105" s="158"/>
      <c r="S105" s="180">
        <f>28*4</f>
        <v>112</v>
      </c>
      <c r="T105" s="180">
        <f t="shared" si="9"/>
        <v>113.12</v>
      </c>
      <c r="U105" s="158"/>
      <c r="V105" s="158"/>
      <c r="W105" s="86"/>
      <c r="X105" s="86"/>
    </row>
    <row r="106" spans="1:24" x14ac:dyDescent="0.25">
      <c r="A106" s="158">
        <v>19004</v>
      </c>
      <c r="B106" s="157" t="s">
        <v>385</v>
      </c>
      <c r="C106" s="158"/>
      <c r="D106" s="158"/>
      <c r="E106" s="158"/>
      <c r="F106" s="158"/>
      <c r="G106" s="158"/>
      <c r="H106" s="158"/>
      <c r="I106" s="158"/>
      <c r="J106" s="158" t="s">
        <v>372</v>
      </c>
      <c r="K106" s="158"/>
      <c r="L106" s="158"/>
      <c r="M106" s="158"/>
      <c r="N106" s="158"/>
      <c r="O106" s="158"/>
      <c r="P106" s="160" t="s">
        <v>271</v>
      </c>
      <c r="Q106" s="158"/>
      <c r="R106" s="158"/>
      <c r="S106" s="180">
        <v>1455</v>
      </c>
      <c r="T106" s="180">
        <f t="shared" si="9"/>
        <v>1469.55</v>
      </c>
      <c r="U106" s="158"/>
      <c r="V106" s="158"/>
      <c r="W106" s="86"/>
      <c r="X106" s="86"/>
    </row>
    <row r="107" spans="1:24" x14ac:dyDescent="0.25">
      <c r="A107" s="158">
        <v>19005</v>
      </c>
      <c r="B107" s="157" t="s">
        <v>386</v>
      </c>
      <c r="C107" s="158"/>
      <c r="D107" s="158"/>
      <c r="E107" s="158"/>
      <c r="F107" s="158"/>
      <c r="G107" s="158"/>
      <c r="H107" s="158"/>
      <c r="I107" s="158"/>
      <c r="J107" s="158" t="s">
        <v>372</v>
      </c>
      <c r="K107" s="158"/>
      <c r="L107" s="158"/>
      <c r="M107" s="158"/>
      <c r="N107" s="158"/>
      <c r="O107" s="158"/>
      <c r="P107" s="160" t="s">
        <v>271</v>
      </c>
      <c r="Q107" s="158"/>
      <c r="R107" s="158"/>
      <c r="S107" s="180" t="s">
        <v>416</v>
      </c>
      <c r="T107" s="180"/>
      <c r="U107" s="158"/>
      <c r="V107" s="158"/>
      <c r="W107" s="86"/>
      <c r="X107" s="86"/>
    </row>
    <row r="108" spans="1:24" x14ac:dyDescent="0.25">
      <c r="A108" s="158">
        <v>19006</v>
      </c>
      <c r="B108" s="157" t="s">
        <v>387</v>
      </c>
      <c r="C108" s="158"/>
      <c r="D108" s="158"/>
      <c r="E108" s="158"/>
      <c r="F108" s="158"/>
      <c r="G108" s="158"/>
      <c r="H108" s="158"/>
      <c r="I108" s="158"/>
      <c r="J108" s="158" t="s">
        <v>372</v>
      </c>
      <c r="K108" s="158"/>
      <c r="L108" s="158"/>
      <c r="M108" s="158"/>
      <c r="N108" s="158"/>
      <c r="O108" s="158"/>
      <c r="P108" s="160" t="s">
        <v>271</v>
      </c>
      <c r="Q108" s="158"/>
      <c r="R108" s="158"/>
      <c r="S108" s="180">
        <f>28*4</f>
        <v>112</v>
      </c>
      <c r="T108" s="180">
        <f t="shared" si="9"/>
        <v>113.12</v>
      </c>
      <c r="U108" s="158"/>
      <c r="V108" s="158"/>
      <c r="W108" s="86"/>
      <c r="X108" s="86"/>
    </row>
    <row r="109" spans="1:24" x14ac:dyDescent="0.25">
      <c r="A109" s="158">
        <v>19007</v>
      </c>
      <c r="B109" s="157" t="s">
        <v>388</v>
      </c>
      <c r="C109" s="158"/>
      <c r="D109" s="158"/>
      <c r="E109" s="158"/>
      <c r="F109" s="158"/>
      <c r="G109" s="158"/>
      <c r="H109" s="158"/>
      <c r="I109" s="158"/>
      <c r="J109" s="158" t="s">
        <v>372</v>
      </c>
      <c r="K109" s="158"/>
      <c r="L109" s="158"/>
      <c r="M109" s="158"/>
      <c r="N109" s="158"/>
      <c r="O109" s="158"/>
      <c r="P109" s="160" t="s">
        <v>271</v>
      </c>
      <c r="Q109" s="158"/>
      <c r="R109" s="158"/>
      <c r="S109" s="180">
        <v>967</v>
      </c>
      <c r="T109" s="180">
        <f t="shared" si="9"/>
        <v>976.67</v>
      </c>
      <c r="U109" s="158"/>
      <c r="V109" s="158"/>
      <c r="W109" s="86"/>
      <c r="X109" s="86"/>
    </row>
    <row r="110" spans="1:24" x14ac:dyDescent="0.25">
      <c r="A110" s="158">
        <v>19008</v>
      </c>
      <c r="B110" s="157" t="s">
        <v>389</v>
      </c>
      <c r="C110" s="158"/>
      <c r="D110" s="158"/>
      <c r="E110" s="158"/>
      <c r="F110" s="158"/>
      <c r="G110" s="158"/>
      <c r="H110" s="158"/>
      <c r="I110" s="158"/>
      <c r="J110" s="158" t="s">
        <v>372</v>
      </c>
      <c r="K110" s="158"/>
      <c r="L110" s="158"/>
      <c r="M110" s="158"/>
      <c r="N110" s="158"/>
      <c r="O110" s="158"/>
      <c r="P110" s="160" t="s">
        <v>271</v>
      </c>
      <c r="Q110" s="158"/>
      <c r="R110" s="158"/>
      <c r="S110" s="180">
        <f>28*4</f>
        <v>112</v>
      </c>
      <c r="T110" s="180">
        <f t="shared" si="9"/>
        <v>113.12</v>
      </c>
      <c r="U110" s="158"/>
      <c r="V110" s="158"/>
      <c r="W110" s="86"/>
      <c r="X110" s="86"/>
    </row>
    <row r="111" spans="1:24" x14ac:dyDescent="0.25">
      <c r="A111" s="158">
        <v>19009</v>
      </c>
      <c r="B111" s="157" t="s">
        <v>390</v>
      </c>
      <c r="C111" s="158"/>
      <c r="D111" s="158"/>
      <c r="E111" s="158"/>
      <c r="F111" s="158"/>
      <c r="G111" s="158"/>
      <c r="H111" s="158"/>
      <c r="I111" s="158"/>
      <c r="J111" s="158" t="s">
        <v>372</v>
      </c>
      <c r="K111" s="158"/>
      <c r="L111" s="158"/>
      <c r="M111" s="158"/>
      <c r="N111" s="158"/>
      <c r="O111" s="158"/>
      <c r="P111" s="160" t="s">
        <v>271</v>
      </c>
      <c r="Q111" s="158"/>
      <c r="R111" s="158"/>
      <c r="S111" s="180">
        <v>821</v>
      </c>
      <c r="T111" s="180">
        <f t="shared" si="9"/>
        <v>829.21</v>
      </c>
      <c r="U111" s="158"/>
      <c r="V111" s="158"/>
      <c r="W111" s="86"/>
      <c r="X111" s="86"/>
    </row>
    <row r="112" spans="1:24" x14ac:dyDescent="0.25">
      <c r="A112" s="158">
        <v>19010</v>
      </c>
      <c r="B112" s="157" t="s">
        <v>422</v>
      </c>
      <c r="C112" s="158"/>
      <c r="D112" s="158"/>
      <c r="E112" s="158"/>
      <c r="F112" s="158"/>
      <c r="G112" s="158"/>
      <c r="H112" s="158"/>
      <c r="I112" s="158"/>
      <c r="J112" s="158" t="s">
        <v>372</v>
      </c>
      <c r="K112" s="158"/>
      <c r="L112" s="158"/>
      <c r="M112" s="158"/>
      <c r="N112" s="158"/>
      <c r="O112" s="158"/>
      <c r="P112" s="160" t="s">
        <v>271</v>
      </c>
      <c r="Q112" s="158"/>
      <c r="R112" s="158"/>
      <c r="S112" s="181">
        <v>14524</v>
      </c>
      <c r="T112" s="180">
        <f t="shared" si="9"/>
        <v>14669.24</v>
      </c>
      <c r="U112" s="158"/>
      <c r="V112" s="158"/>
      <c r="W112" s="86"/>
      <c r="X112" s="86"/>
    </row>
    <row r="113" spans="1:24" x14ac:dyDescent="0.25">
      <c r="A113" s="158">
        <v>19011</v>
      </c>
      <c r="B113" s="157" t="s">
        <v>391</v>
      </c>
      <c r="C113" s="164" t="s">
        <v>392</v>
      </c>
      <c r="D113" s="164"/>
      <c r="E113" s="164"/>
      <c r="F113" s="158"/>
      <c r="G113" s="158"/>
      <c r="H113" s="158"/>
      <c r="I113" s="158"/>
      <c r="J113" s="158" t="s">
        <v>372</v>
      </c>
      <c r="K113" s="158"/>
      <c r="L113" s="158"/>
      <c r="M113" s="158"/>
      <c r="N113" s="158"/>
      <c r="O113" s="158"/>
      <c r="P113" s="160" t="s">
        <v>421</v>
      </c>
      <c r="Q113" s="158"/>
      <c r="R113" s="158"/>
      <c r="S113" s="183"/>
      <c r="T113" s="180">
        <f t="shared" si="9"/>
        <v>0</v>
      </c>
      <c r="U113" s="158"/>
      <c r="V113" s="158"/>
      <c r="W113" s="86"/>
      <c r="X113" s="86"/>
    </row>
    <row r="114" spans="1:24" x14ac:dyDescent="0.25">
      <c r="A114" s="158">
        <v>19012</v>
      </c>
      <c r="B114" s="157" t="s">
        <v>393</v>
      </c>
      <c r="C114" s="164"/>
      <c r="D114" s="164"/>
      <c r="E114" s="164"/>
      <c r="F114" s="158"/>
      <c r="G114" s="158"/>
      <c r="H114" s="158"/>
      <c r="I114" s="158"/>
      <c r="J114" s="158" t="s">
        <v>372</v>
      </c>
      <c r="K114" s="158"/>
      <c r="L114" s="158"/>
      <c r="M114" s="158"/>
      <c r="N114" s="158"/>
      <c r="O114" s="158"/>
      <c r="P114" s="160" t="s">
        <v>271</v>
      </c>
      <c r="Q114" s="158"/>
      <c r="R114" s="158"/>
      <c r="S114" s="180">
        <v>1357</v>
      </c>
      <c r="T114" s="180">
        <f t="shared" si="9"/>
        <v>1370.57</v>
      </c>
      <c r="U114" s="158"/>
      <c r="V114" s="158"/>
      <c r="W114" s="86"/>
      <c r="X114" s="86"/>
    </row>
    <row r="115" spans="1:24" x14ac:dyDescent="0.25">
      <c r="A115" s="158">
        <v>19013</v>
      </c>
      <c r="B115" s="157" t="s">
        <v>179</v>
      </c>
      <c r="C115" s="164" t="s">
        <v>394</v>
      </c>
      <c r="D115" s="164" t="s">
        <v>395</v>
      </c>
      <c r="E115" s="164" t="s">
        <v>396</v>
      </c>
      <c r="F115" s="158"/>
      <c r="G115" s="158"/>
      <c r="H115" s="158"/>
      <c r="I115" s="158"/>
      <c r="J115" s="158" t="s">
        <v>372</v>
      </c>
      <c r="K115" s="158"/>
      <c r="L115" s="158"/>
      <c r="M115" s="158"/>
      <c r="N115" s="158"/>
      <c r="O115" s="158"/>
      <c r="P115" s="160" t="s">
        <v>421</v>
      </c>
      <c r="Q115" s="158"/>
      <c r="R115" s="158"/>
      <c r="S115" s="183"/>
      <c r="T115" s="180">
        <f t="shared" si="9"/>
        <v>0</v>
      </c>
      <c r="U115" s="158"/>
      <c r="V115" s="158"/>
      <c r="W115" s="86"/>
      <c r="X115" s="86"/>
    </row>
    <row r="116" spans="1:24" x14ac:dyDescent="0.25">
      <c r="A116" s="158">
        <v>19014</v>
      </c>
      <c r="B116" s="157" t="s">
        <v>341</v>
      </c>
      <c r="C116" s="158"/>
      <c r="D116" s="158"/>
      <c r="E116" s="158"/>
      <c r="F116" s="158"/>
      <c r="G116" s="158"/>
      <c r="H116" s="158"/>
      <c r="I116" s="158"/>
      <c r="J116" s="158" t="s">
        <v>372</v>
      </c>
      <c r="K116" s="158"/>
      <c r="L116" s="158"/>
      <c r="M116" s="158"/>
      <c r="N116" s="158"/>
      <c r="O116" s="158"/>
      <c r="P116" s="160" t="s">
        <v>271</v>
      </c>
      <c r="Q116" s="158"/>
      <c r="R116" s="158"/>
      <c r="S116" s="181">
        <v>2126.06</v>
      </c>
      <c r="T116" s="180">
        <f t="shared" si="9"/>
        <v>2147.3206</v>
      </c>
      <c r="U116" s="158"/>
      <c r="V116" s="158"/>
      <c r="W116" s="86"/>
      <c r="X116" s="86"/>
    </row>
    <row r="117" spans="1:24" x14ac:dyDescent="0.25">
      <c r="A117" s="158">
        <v>19015</v>
      </c>
      <c r="B117" s="157" t="s">
        <v>369</v>
      </c>
      <c r="C117" s="158"/>
      <c r="D117" s="158"/>
      <c r="E117" s="158"/>
      <c r="F117" s="158"/>
      <c r="G117" s="158"/>
      <c r="H117" s="158"/>
      <c r="I117" s="158"/>
      <c r="J117" s="158" t="s">
        <v>372</v>
      </c>
      <c r="K117" s="158"/>
      <c r="L117" s="158"/>
      <c r="M117" s="158"/>
      <c r="N117" s="158"/>
      <c r="O117" s="158"/>
      <c r="P117" s="160" t="s">
        <v>271</v>
      </c>
      <c r="Q117" s="158"/>
      <c r="R117" s="158"/>
      <c r="S117" s="180">
        <f>528*2</f>
        <v>1056</v>
      </c>
      <c r="T117" s="180">
        <f t="shared" si="9"/>
        <v>1066.56</v>
      </c>
      <c r="U117" s="158"/>
      <c r="V117" s="158"/>
      <c r="W117" s="86"/>
      <c r="X117" s="86"/>
    </row>
    <row r="118" spans="1:24" x14ac:dyDescent="0.25">
      <c r="A118" s="158">
        <v>19016</v>
      </c>
      <c r="B118" s="157" t="s">
        <v>397</v>
      </c>
      <c r="C118" s="158"/>
      <c r="D118" s="158"/>
      <c r="E118" s="158"/>
      <c r="F118" s="158"/>
      <c r="G118" s="158"/>
      <c r="H118" s="158"/>
      <c r="I118" s="158"/>
      <c r="J118" s="158" t="s">
        <v>372</v>
      </c>
      <c r="K118" s="158"/>
      <c r="L118" s="158"/>
      <c r="M118" s="158"/>
      <c r="N118" s="158"/>
      <c r="O118" s="158"/>
      <c r="P118" s="160" t="s">
        <v>427</v>
      </c>
      <c r="Q118" s="158"/>
      <c r="R118" s="158"/>
      <c r="S118" s="181"/>
      <c r="T118" s="180">
        <f t="shared" si="9"/>
        <v>0</v>
      </c>
      <c r="U118" s="158"/>
      <c r="V118" s="158"/>
      <c r="W118" s="86"/>
      <c r="X118" s="86"/>
    </row>
    <row r="119" spans="1:24" ht="30" x14ac:dyDescent="0.25">
      <c r="A119" s="158">
        <v>19017</v>
      </c>
      <c r="B119" s="176" t="s">
        <v>398</v>
      </c>
      <c r="C119" s="158"/>
      <c r="D119" s="158"/>
      <c r="E119" s="158"/>
      <c r="F119" s="158"/>
      <c r="G119" s="158"/>
      <c r="H119" s="158"/>
      <c r="I119" s="158"/>
      <c r="J119" s="158" t="s">
        <v>372</v>
      </c>
      <c r="K119" s="158"/>
      <c r="L119" s="158"/>
      <c r="M119" s="158"/>
      <c r="N119" s="158"/>
      <c r="O119" s="158"/>
      <c r="P119" s="160" t="s">
        <v>271</v>
      </c>
      <c r="Q119" s="158"/>
      <c r="R119" s="158"/>
      <c r="S119" s="180">
        <v>528</v>
      </c>
      <c r="T119" s="180">
        <f t="shared" si="9"/>
        <v>533.28</v>
      </c>
      <c r="U119" s="158"/>
      <c r="V119" s="158"/>
      <c r="W119" s="86"/>
      <c r="X119" s="86"/>
    </row>
    <row r="120" spans="1:24" x14ac:dyDescent="0.25">
      <c r="A120" s="158"/>
      <c r="B120" s="163"/>
      <c r="C120" s="158"/>
      <c r="D120" s="158"/>
      <c r="E120" s="158"/>
      <c r="F120" s="158">
        <f>SUM(F101:F119)</f>
        <v>0</v>
      </c>
      <c r="G120" s="158">
        <f>SUM(G101:G119)</f>
        <v>0</v>
      </c>
      <c r="H120" s="158"/>
      <c r="I120" s="158"/>
      <c r="J120" s="158"/>
      <c r="K120" s="158"/>
      <c r="L120" s="158"/>
      <c r="M120" s="158"/>
      <c r="N120" s="158"/>
      <c r="O120" s="158"/>
      <c r="P120" s="160"/>
      <c r="Q120" s="158"/>
      <c r="R120" s="158"/>
      <c r="S120" s="180">
        <f>SUM(S101:S119)</f>
        <v>25230.06</v>
      </c>
      <c r="T120" s="180">
        <f>SUM(T101:T119)</f>
        <v>25482.3606</v>
      </c>
      <c r="U120" s="158"/>
      <c r="V120" s="158"/>
      <c r="W120" s="86"/>
      <c r="X120" s="86"/>
    </row>
    <row r="121" spans="1:24" x14ac:dyDescent="0.25">
      <c r="A121" s="158"/>
      <c r="B121" s="156" t="s">
        <v>414</v>
      </c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60"/>
      <c r="Q121" s="158"/>
      <c r="R121" s="158"/>
      <c r="S121" s="180"/>
      <c r="T121" s="180"/>
      <c r="U121" s="158"/>
      <c r="V121" s="158"/>
      <c r="W121" s="86"/>
      <c r="X121" s="86"/>
    </row>
    <row r="122" spans="1:24" x14ac:dyDescent="0.25">
      <c r="A122" s="158">
        <v>30000</v>
      </c>
      <c r="B122" s="157" t="s">
        <v>428</v>
      </c>
      <c r="C122" s="158"/>
      <c r="D122" s="158"/>
      <c r="E122" s="158"/>
      <c r="F122" s="158"/>
      <c r="G122" s="158"/>
      <c r="H122" s="158"/>
      <c r="I122" s="158"/>
      <c r="J122" s="158" t="s">
        <v>307</v>
      </c>
      <c r="K122" s="158"/>
      <c r="L122" s="158"/>
      <c r="M122" s="158"/>
      <c r="N122" s="158"/>
      <c r="O122" s="158"/>
      <c r="P122" s="160" t="s">
        <v>271</v>
      </c>
      <c r="Q122" s="158"/>
      <c r="R122" s="158"/>
      <c r="S122" s="181">
        <v>5525</v>
      </c>
      <c r="T122" s="180">
        <f t="shared" ref="T122:T125" si="10">+S122*1.01</f>
        <v>5580.25</v>
      </c>
      <c r="U122" s="158"/>
      <c r="V122" s="158"/>
      <c r="W122" s="86"/>
      <c r="X122" s="86"/>
    </row>
    <row r="123" spans="1:24" x14ac:dyDescent="0.25">
      <c r="A123" s="158">
        <v>30001</v>
      </c>
      <c r="B123" s="157" t="s">
        <v>429</v>
      </c>
      <c r="C123" s="158"/>
      <c r="D123" s="158"/>
      <c r="E123" s="158"/>
      <c r="F123" s="158"/>
      <c r="G123" s="158"/>
      <c r="H123" s="158"/>
      <c r="I123" s="158"/>
      <c r="J123" s="158" t="s">
        <v>45</v>
      </c>
      <c r="K123" s="158"/>
      <c r="L123" s="158"/>
      <c r="M123" s="158"/>
      <c r="N123" s="158"/>
      <c r="O123" s="158"/>
      <c r="P123" s="160" t="s">
        <v>271</v>
      </c>
      <c r="Q123" s="158"/>
      <c r="R123" s="158"/>
      <c r="S123" s="181">
        <v>5590</v>
      </c>
      <c r="T123" s="180">
        <f t="shared" si="10"/>
        <v>5645.9</v>
      </c>
      <c r="U123" s="158"/>
      <c r="V123" s="158"/>
      <c r="W123" s="86"/>
      <c r="X123" s="86"/>
    </row>
    <row r="124" spans="1:24" x14ac:dyDescent="0.25">
      <c r="A124" s="158">
        <v>30002</v>
      </c>
      <c r="B124" s="157" t="s">
        <v>441</v>
      </c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60" t="s">
        <v>271</v>
      </c>
      <c r="Q124" s="158"/>
      <c r="R124" s="158"/>
      <c r="S124" s="181">
        <v>9300</v>
      </c>
      <c r="T124" s="180">
        <f t="shared" si="10"/>
        <v>9393</v>
      </c>
      <c r="U124" s="158"/>
      <c r="V124" s="158"/>
      <c r="W124" s="86"/>
      <c r="X124" s="86"/>
    </row>
    <row r="125" spans="1:24" x14ac:dyDescent="0.25">
      <c r="A125" s="158">
        <v>30003</v>
      </c>
      <c r="B125" s="176" t="s">
        <v>430</v>
      </c>
      <c r="C125" s="158"/>
      <c r="D125" s="158"/>
      <c r="E125" s="158"/>
      <c r="F125" s="158"/>
      <c r="G125" s="158">
        <v>4918</v>
      </c>
      <c r="H125" s="158"/>
      <c r="I125" s="158"/>
      <c r="J125" s="158" t="s">
        <v>372</v>
      </c>
      <c r="K125" s="158"/>
      <c r="L125" s="158"/>
      <c r="M125" s="158"/>
      <c r="N125" s="158"/>
      <c r="O125" s="158"/>
      <c r="P125" s="160" t="s">
        <v>271</v>
      </c>
      <c r="Q125" s="158"/>
      <c r="R125" s="158"/>
      <c r="S125" s="181">
        <v>15000</v>
      </c>
      <c r="T125" s="180">
        <f t="shared" si="10"/>
        <v>15150</v>
      </c>
      <c r="U125" s="158"/>
      <c r="V125" s="158"/>
      <c r="W125" s="86"/>
      <c r="X125" s="86"/>
    </row>
    <row r="126" spans="1:24" x14ac:dyDescent="0.25">
      <c r="A126" s="158"/>
      <c r="B126" s="161"/>
      <c r="C126" s="158"/>
      <c r="D126" s="158"/>
      <c r="E126" s="158"/>
      <c r="F126" s="158">
        <f>SUM(F121:F125)</f>
        <v>0</v>
      </c>
      <c r="G126" s="158">
        <f>SUM(G121:G125)</f>
        <v>4918</v>
      </c>
      <c r="H126" s="158"/>
      <c r="I126" s="158"/>
      <c r="J126" s="158"/>
      <c r="K126" s="158"/>
      <c r="L126" s="158"/>
      <c r="M126" s="158"/>
      <c r="N126" s="158"/>
      <c r="O126" s="158"/>
      <c r="P126" s="160"/>
      <c r="Q126" s="158"/>
      <c r="R126" s="158"/>
      <c r="S126" s="180">
        <f>SUM(S121:S125)</f>
        <v>35415</v>
      </c>
      <c r="T126" s="180">
        <f>SUM(T121:T125)</f>
        <v>35769.15</v>
      </c>
      <c r="U126" s="158"/>
      <c r="V126" s="158"/>
      <c r="W126" s="86"/>
      <c r="X126" s="86"/>
    </row>
    <row r="127" spans="1:24" x14ac:dyDescent="0.25">
      <c r="A127" s="86"/>
      <c r="B127" s="154"/>
      <c r="C127" s="86"/>
      <c r="D127" s="86"/>
      <c r="E127" s="86"/>
      <c r="F127" s="153"/>
      <c r="G127" s="153"/>
      <c r="H127" s="153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185"/>
      <c r="T127" s="86"/>
      <c r="U127" s="86"/>
      <c r="V127" s="86"/>
      <c r="W127" s="86"/>
      <c r="X127" s="86"/>
    </row>
    <row r="128" spans="1:24" x14ac:dyDescent="0.25">
      <c r="A128" s="86"/>
      <c r="B128" s="154"/>
      <c r="C128" s="86"/>
      <c r="D128" s="86"/>
      <c r="E128" s="86"/>
      <c r="F128" s="153"/>
      <c r="G128" s="153"/>
      <c r="H128" s="153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185"/>
      <c r="T128" s="86"/>
      <c r="U128" s="86"/>
      <c r="V128" s="86"/>
      <c r="W128" s="86"/>
      <c r="X128" s="86"/>
    </row>
    <row r="129" spans="1:24" x14ac:dyDescent="0.25">
      <c r="A129" s="86"/>
      <c r="B129" s="154"/>
      <c r="C129" s="86"/>
      <c r="D129" s="86"/>
      <c r="E129" s="86"/>
      <c r="F129" s="153"/>
      <c r="G129" s="153"/>
      <c r="H129" s="153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185"/>
      <c r="T129" s="86"/>
      <c r="U129" s="86"/>
      <c r="V129" s="86"/>
      <c r="W129" s="86"/>
      <c r="X129" s="86"/>
    </row>
    <row r="130" spans="1:24" x14ac:dyDescent="0.25">
      <c r="A130" s="86"/>
      <c r="B130" s="154"/>
      <c r="C130" s="86"/>
      <c r="D130" s="86"/>
      <c r="E130" s="86"/>
      <c r="F130" s="153"/>
      <c r="G130" s="153"/>
      <c r="H130" s="153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185"/>
      <c r="T130" s="86"/>
      <c r="U130" s="86"/>
      <c r="V130" s="86"/>
      <c r="W130" s="86"/>
      <c r="X130" s="86"/>
    </row>
    <row r="131" spans="1:24" x14ac:dyDescent="0.25">
      <c r="A131" s="187"/>
      <c r="S131" s="186"/>
    </row>
    <row r="132" spans="1:24" x14ac:dyDescent="0.25">
      <c r="A132" s="187"/>
      <c r="S132" s="186"/>
    </row>
    <row r="133" spans="1:24" x14ac:dyDescent="0.25">
      <c r="A133" s="187"/>
      <c r="S133" s="186"/>
    </row>
    <row r="134" spans="1:24" x14ac:dyDescent="0.25">
      <c r="A134" s="187"/>
      <c r="S134" s="186"/>
    </row>
    <row r="135" spans="1:24" x14ac:dyDescent="0.25">
      <c r="A135" s="187"/>
      <c r="S135" s="186"/>
    </row>
    <row r="136" spans="1:24" x14ac:dyDescent="0.25">
      <c r="A136" s="187"/>
      <c r="S136" s="186"/>
    </row>
    <row r="137" spans="1:24" x14ac:dyDescent="0.25">
      <c r="A137" s="187"/>
      <c r="S137" s="186"/>
    </row>
    <row r="138" spans="1:24" x14ac:dyDescent="0.25">
      <c r="A138" s="187"/>
      <c r="S138" s="186"/>
    </row>
    <row r="139" spans="1:24" x14ac:dyDescent="0.25">
      <c r="A139" s="187"/>
      <c r="S139" s="186"/>
    </row>
    <row r="140" spans="1:24" x14ac:dyDescent="0.25">
      <c r="A140" s="187"/>
      <c r="S140" s="186"/>
    </row>
    <row r="141" spans="1:24" x14ac:dyDescent="0.25">
      <c r="A141" s="187"/>
      <c r="S141" s="186"/>
    </row>
    <row r="142" spans="1:24" x14ac:dyDescent="0.25">
      <c r="A142" s="187"/>
      <c r="S142" s="186"/>
    </row>
    <row r="143" spans="1:24" x14ac:dyDescent="0.25">
      <c r="A143" s="187"/>
      <c r="S143" s="186"/>
    </row>
    <row r="144" spans="1:24" x14ac:dyDescent="0.25">
      <c r="A144" s="187"/>
      <c r="S144" s="186"/>
    </row>
    <row r="145" spans="1:19" x14ac:dyDescent="0.25">
      <c r="A145" s="187"/>
      <c r="S145" s="186"/>
    </row>
    <row r="146" spans="1:19" x14ac:dyDescent="0.25">
      <c r="A146" s="187"/>
      <c r="S146" s="186"/>
    </row>
    <row r="147" spans="1:19" x14ac:dyDescent="0.25">
      <c r="A147" s="187"/>
      <c r="S147" s="186"/>
    </row>
    <row r="148" spans="1:19" x14ac:dyDescent="0.25">
      <c r="A148" s="187"/>
    </row>
  </sheetData>
  <mergeCells count="3">
    <mergeCell ref="A1:H1"/>
    <mergeCell ref="J1:M1"/>
    <mergeCell ref="O1:R1"/>
  </mergeCells>
  <hyperlinks>
    <hyperlink ref="B4" r:id="rId1" xr:uid="{00000000-0004-0000-0100-000000000000}"/>
    <hyperlink ref="B5" r:id="rId2" xr:uid="{00000000-0004-0000-0100-000001000000}"/>
    <hyperlink ref="B6" r:id="rId3" xr:uid="{00000000-0004-0000-0100-000002000000}"/>
    <hyperlink ref="B7" r:id="rId4" xr:uid="{00000000-0004-0000-0100-000003000000}"/>
    <hyperlink ref="B8" r:id="rId5" xr:uid="{00000000-0004-0000-0100-000004000000}"/>
    <hyperlink ref="B9" r:id="rId6" xr:uid="{00000000-0004-0000-0100-000005000000}"/>
    <hyperlink ref="B10" r:id="rId7" xr:uid="{00000000-0004-0000-0100-000006000000}"/>
    <hyperlink ref="B12" r:id="rId8" xr:uid="{00000000-0004-0000-0100-000007000000}"/>
    <hyperlink ref="B11" r:id="rId9" xr:uid="{00000000-0004-0000-0100-000008000000}"/>
    <hyperlink ref="B16" r:id="rId10" xr:uid="{00000000-0004-0000-0100-000009000000}"/>
    <hyperlink ref="B17" r:id="rId11" xr:uid="{00000000-0004-0000-0100-00000A000000}"/>
    <hyperlink ref="B18" r:id="rId12" xr:uid="{00000000-0004-0000-0100-00000B000000}"/>
    <hyperlink ref="B19" r:id="rId13" xr:uid="{00000000-0004-0000-0100-00000C000000}"/>
    <hyperlink ref="B20" r:id="rId14" xr:uid="{00000000-0004-0000-0100-00000D000000}"/>
    <hyperlink ref="B21" r:id="rId15" xr:uid="{00000000-0004-0000-0100-00000E000000}"/>
    <hyperlink ref="B22" r:id="rId16" xr:uid="{00000000-0004-0000-0100-00000F000000}"/>
    <hyperlink ref="B23" r:id="rId17" xr:uid="{00000000-0004-0000-0100-000010000000}"/>
    <hyperlink ref="B24" r:id="rId18" xr:uid="{00000000-0004-0000-0100-000011000000}"/>
    <hyperlink ref="B28" r:id="rId19" xr:uid="{00000000-0004-0000-0100-000012000000}"/>
    <hyperlink ref="B29" r:id="rId20" xr:uid="{00000000-0004-0000-0100-000013000000}"/>
    <hyperlink ref="B30" r:id="rId21" xr:uid="{00000000-0004-0000-0100-000014000000}"/>
    <hyperlink ref="B31" r:id="rId22" xr:uid="{00000000-0004-0000-0100-000015000000}"/>
    <hyperlink ref="B32" r:id="rId23" xr:uid="{00000000-0004-0000-0100-000016000000}"/>
    <hyperlink ref="B33" r:id="rId24" xr:uid="{00000000-0004-0000-0100-000017000000}"/>
    <hyperlink ref="B34" r:id="rId25" xr:uid="{00000000-0004-0000-0100-000018000000}"/>
    <hyperlink ref="B35" r:id="rId26" xr:uid="{00000000-0004-0000-0100-000019000000}"/>
    <hyperlink ref="B38" r:id="rId27" xr:uid="{00000000-0004-0000-0100-00001A000000}"/>
    <hyperlink ref="B39" r:id="rId28" xr:uid="{00000000-0004-0000-0100-00001B000000}"/>
    <hyperlink ref="B40" r:id="rId29" xr:uid="{00000000-0004-0000-0100-00001C000000}"/>
    <hyperlink ref="B41" r:id="rId30" xr:uid="{00000000-0004-0000-0100-00001D000000}"/>
    <hyperlink ref="B44" r:id="rId31" xr:uid="{00000000-0004-0000-0100-00001E000000}"/>
    <hyperlink ref="B45" r:id="rId32" xr:uid="{00000000-0004-0000-0100-00001F000000}"/>
    <hyperlink ref="B46" r:id="rId33" xr:uid="{00000000-0004-0000-0100-000020000000}"/>
    <hyperlink ref="B47" r:id="rId34" xr:uid="{00000000-0004-0000-0100-000021000000}"/>
    <hyperlink ref="B48" r:id="rId35" xr:uid="{00000000-0004-0000-0100-000022000000}"/>
    <hyperlink ref="B49" r:id="rId36" xr:uid="{00000000-0004-0000-0100-000023000000}"/>
    <hyperlink ref="B50" r:id="rId37" xr:uid="{00000000-0004-0000-0100-000024000000}"/>
    <hyperlink ref="B51" r:id="rId38" xr:uid="{00000000-0004-0000-0100-000025000000}"/>
    <hyperlink ref="B52" r:id="rId39" xr:uid="{00000000-0004-0000-0100-000026000000}"/>
    <hyperlink ref="B53" r:id="rId40" xr:uid="{00000000-0004-0000-0100-000027000000}"/>
    <hyperlink ref="B54" r:id="rId41" xr:uid="{00000000-0004-0000-0100-000028000000}"/>
    <hyperlink ref="B55" r:id="rId42" xr:uid="{00000000-0004-0000-0100-000029000000}"/>
    <hyperlink ref="B56" r:id="rId43" xr:uid="{00000000-0004-0000-0100-00002A000000}"/>
    <hyperlink ref="B57" r:id="rId44" xr:uid="{00000000-0004-0000-0100-00002B000000}"/>
    <hyperlink ref="B60" r:id="rId45" xr:uid="{00000000-0004-0000-0100-00002C000000}"/>
    <hyperlink ref="B61" r:id="rId46" xr:uid="{00000000-0004-0000-0100-00002D000000}"/>
    <hyperlink ref="B62" r:id="rId47" xr:uid="{00000000-0004-0000-0100-00002E000000}"/>
    <hyperlink ref="B63" r:id="rId48" xr:uid="{00000000-0004-0000-0100-00002F000000}"/>
    <hyperlink ref="B65" r:id="rId49" xr:uid="{00000000-0004-0000-0100-000030000000}"/>
    <hyperlink ref="B66" r:id="rId50" xr:uid="{00000000-0004-0000-0100-000031000000}"/>
    <hyperlink ref="B67" r:id="rId51" xr:uid="{00000000-0004-0000-0100-000032000000}"/>
    <hyperlink ref="B68" r:id="rId52" xr:uid="{00000000-0004-0000-0100-000033000000}"/>
    <hyperlink ref="B76" r:id="rId53" xr:uid="{00000000-0004-0000-0100-000034000000}"/>
    <hyperlink ref="B77" r:id="rId54" xr:uid="{00000000-0004-0000-0100-000035000000}"/>
    <hyperlink ref="B78" r:id="rId55" xr:uid="{00000000-0004-0000-0100-000036000000}"/>
    <hyperlink ref="B79" r:id="rId56" xr:uid="{00000000-0004-0000-0100-000037000000}"/>
    <hyperlink ref="B80" r:id="rId57" xr:uid="{00000000-0004-0000-0100-000038000000}"/>
    <hyperlink ref="B81" r:id="rId58" xr:uid="{00000000-0004-0000-0100-000039000000}"/>
    <hyperlink ref="B82" r:id="rId59" xr:uid="{00000000-0004-0000-0100-00003A000000}"/>
    <hyperlink ref="B83" r:id="rId60" xr:uid="{00000000-0004-0000-0100-00003B000000}"/>
    <hyperlink ref="B84" r:id="rId61" xr:uid="{00000000-0004-0000-0100-00003C000000}"/>
    <hyperlink ref="B85" r:id="rId62" xr:uid="{00000000-0004-0000-0100-00003D000000}"/>
    <hyperlink ref="B88" r:id="rId63" xr:uid="{00000000-0004-0000-0100-00003E000000}"/>
    <hyperlink ref="B89" r:id="rId64" xr:uid="{00000000-0004-0000-0100-00003F000000}"/>
    <hyperlink ref="B90" r:id="rId65" xr:uid="{00000000-0004-0000-0100-000040000000}"/>
    <hyperlink ref="B91" r:id="rId66" xr:uid="{00000000-0004-0000-0100-000041000000}"/>
    <hyperlink ref="B92" r:id="rId67" xr:uid="{00000000-0004-0000-0100-000042000000}"/>
    <hyperlink ref="B93" r:id="rId68" xr:uid="{00000000-0004-0000-0100-000043000000}"/>
    <hyperlink ref="B94" r:id="rId69" xr:uid="{00000000-0004-0000-0100-000044000000}"/>
    <hyperlink ref="B95" r:id="rId70" xr:uid="{00000000-0004-0000-0100-000045000000}"/>
    <hyperlink ref="B96" r:id="rId71" xr:uid="{00000000-0004-0000-0100-000046000000}"/>
    <hyperlink ref="B97" r:id="rId72" xr:uid="{00000000-0004-0000-0100-000047000000}"/>
    <hyperlink ref="B98" r:id="rId73" xr:uid="{00000000-0004-0000-0100-000048000000}"/>
    <hyperlink ref="B99" r:id="rId74" xr:uid="{00000000-0004-0000-0100-000049000000}"/>
    <hyperlink ref="B102" r:id="rId75" xr:uid="{00000000-0004-0000-0100-00004A000000}"/>
    <hyperlink ref="B103" r:id="rId76" xr:uid="{00000000-0004-0000-0100-00004B000000}"/>
    <hyperlink ref="B104" r:id="rId77" xr:uid="{00000000-0004-0000-0100-00004C000000}"/>
    <hyperlink ref="B105" r:id="rId78" xr:uid="{00000000-0004-0000-0100-00004D000000}"/>
    <hyperlink ref="B106" r:id="rId79" xr:uid="{00000000-0004-0000-0100-00004E000000}"/>
    <hyperlink ref="B107" r:id="rId80" xr:uid="{00000000-0004-0000-0100-00004F000000}"/>
    <hyperlink ref="B108" r:id="rId81" xr:uid="{00000000-0004-0000-0100-000050000000}"/>
    <hyperlink ref="B109" r:id="rId82" xr:uid="{00000000-0004-0000-0100-000051000000}"/>
    <hyperlink ref="B110" r:id="rId83" xr:uid="{00000000-0004-0000-0100-000052000000}"/>
    <hyperlink ref="B111" r:id="rId84" xr:uid="{00000000-0004-0000-0100-000053000000}"/>
    <hyperlink ref="B112" r:id="rId85" xr:uid="{00000000-0004-0000-0100-000054000000}"/>
    <hyperlink ref="B113" r:id="rId86" xr:uid="{00000000-0004-0000-0100-000055000000}"/>
    <hyperlink ref="B114" r:id="rId87" xr:uid="{00000000-0004-0000-0100-000056000000}"/>
    <hyperlink ref="B115" r:id="rId88" xr:uid="{00000000-0004-0000-0100-000057000000}"/>
    <hyperlink ref="B116" r:id="rId89" xr:uid="{00000000-0004-0000-0100-000058000000}"/>
    <hyperlink ref="B117" r:id="rId90" xr:uid="{00000000-0004-0000-0100-000059000000}"/>
    <hyperlink ref="B118" r:id="rId91" xr:uid="{00000000-0004-0000-0100-00005A000000}"/>
    <hyperlink ref="B69" r:id="rId92" xr:uid="{00000000-0004-0000-0100-00005B000000}"/>
    <hyperlink ref="B119" r:id="rId93" xr:uid="{00000000-0004-0000-0100-00005C000000}"/>
    <hyperlink ref="B13" r:id="rId94" xr:uid="{00000000-0004-0000-0100-00005D000000}"/>
    <hyperlink ref="B64" r:id="rId95" xr:uid="{00000000-0004-0000-0100-00005E000000}"/>
    <hyperlink ref="B70" r:id="rId96" xr:uid="{00000000-0004-0000-0100-00005F000000}"/>
    <hyperlink ref="B73" r:id="rId97" xr:uid="{00000000-0004-0000-0100-000060000000}"/>
    <hyperlink ref="B122" r:id="rId98" display="Play Area Surface" xr:uid="{00000000-0004-0000-0100-000061000000}"/>
    <hyperlink ref="B123" r:id="rId99" display="Site in General - Feb 2014" xr:uid="{00000000-0004-0000-0100-000062000000}"/>
    <hyperlink ref="B125" r:id="rId100" display="Pedestrian Gate Shared between Russet Play Area and Russet Trailblazer x 1" xr:uid="{00000000-0004-0000-0100-000063000000}"/>
    <hyperlink ref="B124" r:id="rId101" display="Metal Skate Ramp" xr:uid="{00000000-0004-0000-0100-000064000000}"/>
  </hyperlinks>
  <pageMargins left="0.70866141732283472" right="0.70866141732283472" top="0.74803149606299213" bottom="0.74803149606299213" header="0.31496062992125984" footer="0.31496062992125984"/>
  <pageSetup paperSize="8" scale="57" fitToHeight="0" orientation="landscape" r:id="rId102"/>
  <legacyDrawing r:id="rId10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173"/>
  <sheetViews>
    <sheetView tabSelected="1" zoomScaleNormal="100" workbookViewId="0">
      <pane xSplit="2" ySplit="2" topLeftCell="C42" activePane="bottomRight" state="frozen"/>
      <selection pane="topRight" activeCell="C1" sqref="C1"/>
      <selection pane="bottomLeft" activeCell="A3" sqref="A3"/>
      <selection pane="bottomRight" activeCell="B55" sqref="B55"/>
    </sheetView>
  </sheetViews>
  <sheetFormatPr defaultRowHeight="12.75" x14ac:dyDescent="0.2"/>
  <cols>
    <col min="1" max="1" width="10.28515625" style="96" customWidth="1"/>
    <col min="2" max="2" width="34.85546875" style="105" customWidth="1"/>
    <col min="3" max="3" width="12.140625" style="103" customWidth="1"/>
    <col min="4" max="4" width="11" style="103" customWidth="1"/>
    <col min="5" max="5" width="16.42578125" style="96" customWidth="1"/>
    <col min="6" max="6" width="13.28515625" style="104" bestFit="1" customWidth="1"/>
    <col min="7" max="7" width="16.28515625" style="107" customWidth="1"/>
    <col min="8" max="8" width="18.7109375" style="96" customWidth="1"/>
    <col min="9" max="9" width="13" style="96" customWidth="1"/>
    <col min="10" max="10" width="21.28515625" style="96" customWidth="1"/>
    <col min="11" max="11" width="38.42578125" style="96" bestFit="1" customWidth="1"/>
    <col min="12" max="12" width="12.42578125" style="96" hidden="1" customWidth="1"/>
    <col min="13" max="13" width="20" style="96" hidden="1" customWidth="1"/>
    <col min="14" max="14" width="0" style="96" hidden="1" customWidth="1"/>
    <col min="15" max="15" width="15.85546875" style="96" hidden="1" customWidth="1"/>
    <col min="16" max="16" width="22.85546875" style="96" hidden="1" customWidth="1"/>
    <col min="17" max="17" width="13.7109375" style="96" hidden="1" customWidth="1"/>
    <col min="18" max="18" width="9.42578125" style="96" hidden="1" customWidth="1"/>
    <col min="19" max="19" width="10.140625" style="97" hidden="1" customWidth="1"/>
    <col min="20" max="20" width="13.28515625" style="96" hidden="1" customWidth="1"/>
    <col min="21" max="21" width="12.5703125" style="96" hidden="1" customWidth="1"/>
    <col min="22" max="22" width="15.7109375" style="96" hidden="1" customWidth="1"/>
    <col min="23" max="23" width="9.140625" style="96" hidden="1" customWidth="1"/>
    <col min="24" max="24" width="11.28515625" style="96" hidden="1" customWidth="1"/>
    <col min="25" max="25" width="13.28515625" style="96" hidden="1" customWidth="1"/>
    <col min="26" max="27" width="0" style="96" hidden="1" customWidth="1"/>
    <col min="28" max="28" width="7.28515625" style="96" hidden="1" customWidth="1"/>
    <col min="29" max="29" width="12.7109375" style="231" bestFit="1" customWidth="1"/>
    <col min="30" max="30" width="13.28515625" style="96" bestFit="1" customWidth="1"/>
    <col min="31" max="31" width="12.7109375" style="96" customWidth="1"/>
    <col min="32" max="32" width="13.28515625" style="96" customWidth="1"/>
    <col min="33" max="16384" width="9.140625" style="96"/>
  </cols>
  <sheetData>
    <row r="1" spans="1:30" x14ac:dyDescent="0.2">
      <c r="A1" s="249" t="s">
        <v>0</v>
      </c>
      <c r="B1" s="249"/>
      <c r="C1" s="249"/>
      <c r="D1" s="249"/>
      <c r="E1" s="249"/>
      <c r="F1" s="249"/>
      <c r="G1" s="250"/>
      <c r="H1" s="249"/>
      <c r="I1" s="108"/>
      <c r="J1" s="249" t="s">
        <v>1</v>
      </c>
      <c r="K1" s="249"/>
      <c r="L1" s="249"/>
      <c r="M1" s="249"/>
      <c r="O1" s="249"/>
      <c r="P1" s="249"/>
      <c r="Q1" s="249"/>
      <c r="R1" s="249"/>
    </row>
    <row r="2" spans="1:30" s="93" customFormat="1" ht="38.25" x14ac:dyDescent="0.2">
      <c r="A2" s="88" t="s">
        <v>2</v>
      </c>
      <c r="B2" s="89" t="s">
        <v>3</v>
      </c>
      <c r="C2" s="87" t="s">
        <v>4</v>
      </c>
      <c r="D2" s="87" t="s">
        <v>5</v>
      </c>
      <c r="E2" s="89" t="s">
        <v>6</v>
      </c>
      <c r="F2" s="92" t="s">
        <v>7</v>
      </c>
      <c r="G2" s="106" t="s">
        <v>502</v>
      </c>
      <c r="H2" s="89" t="s">
        <v>172</v>
      </c>
      <c r="I2" s="89" t="s">
        <v>403</v>
      </c>
      <c r="J2" s="89" t="s">
        <v>10</v>
      </c>
      <c r="K2" s="89" t="s">
        <v>169</v>
      </c>
      <c r="L2" s="89" t="s">
        <v>11</v>
      </c>
      <c r="M2" s="89" t="s">
        <v>12</v>
      </c>
      <c r="O2" s="98" t="s">
        <v>13</v>
      </c>
      <c r="P2" s="98" t="s">
        <v>14</v>
      </c>
      <c r="Q2" s="98" t="s">
        <v>15</v>
      </c>
      <c r="R2" s="99" t="s">
        <v>16</v>
      </c>
      <c r="S2" s="100" t="s">
        <v>281</v>
      </c>
      <c r="T2" s="96"/>
      <c r="U2" s="101" t="s">
        <v>19</v>
      </c>
      <c r="V2" s="101" t="s">
        <v>20</v>
      </c>
      <c r="X2" s="100" t="s">
        <v>494</v>
      </c>
      <c r="AC2" s="232" t="s">
        <v>513</v>
      </c>
    </row>
    <row r="3" spans="1:30" s="93" customFormat="1" x14ac:dyDescent="0.2">
      <c r="A3" s="88"/>
      <c r="B3" s="89"/>
      <c r="C3" s="87"/>
      <c r="D3" s="87"/>
      <c r="E3" s="89"/>
      <c r="F3" s="92"/>
      <c r="G3" s="106"/>
      <c r="H3" s="89"/>
      <c r="I3" s="89"/>
      <c r="J3" s="89"/>
      <c r="K3" s="89"/>
      <c r="L3" s="89"/>
      <c r="M3" s="89"/>
      <c r="O3" s="98"/>
      <c r="P3" s="98"/>
      <c r="Q3" s="98"/>
      <c r="R3" s="99"/>
      <c r="S3" s="100"/>
      <c r="T3" s="96"/>
      <c r="U3" s="101"/>
      <c r="V3" s="101"/>
      <c r="AC3" s="233"/>
    </row>
    <row r="4" spans="1:30" s="93" customFormat="1" x14ac:dyDescent="0.2">
      <c r="A4" s="88"/>
      <c r="B4" s="102" t="s">
        <v>22</v>
      </c>
      <c r="C4" s="87"/>
      <c r="D4" s="87"/>
      <c r="E4" s="89"/>
      <c r="F4" s="92"/>
      <c r="G4" s="106"/>
      <c r="H4" s="89"/>
      <c r="I4" s="89"/>
      <c r="J4" s="89"/>
      <c r="K4" s="89"/>
      <c r="L4" s="89"/>
      <c r="M4" s="89"/>
      <c r="O4" s="98"/>
      <c r="P4" s="98"/>
      <c r="Q4" s="98"/>
      <c r="R4" s="99"/>
      <c r="S4" s="100"/>
      <c r="T4" s="96"/>
      <c r="U4" s="101"/>
      <c r="V4" s="101"/>
      <c r="AC4" s="241"/>
      <c r="AD4" s="242"/>
    </row>
    <row r="5" spans="1:30" s="93" customFormat="1" ht="15" x14ac:dyDescent="0.25">
      <c r="A5" s="112">
        <v>1</v>
      </c>
      <c r="B5" s="113" t="s">
        <v>411</v>
      </c>
      <c r="C5" s="114"/>
      <c r="D5" s="114"/>
      <c r="E5" s="115"/>
      <c r="F5" s="116">
        <v>96</v>
      </c>
      <c r="G5" s="117"/>
      <c r="H5" s="115"/>
      <c r="I5" s="115"/>
      <c r="J5" s="115" t="s">
        <v>43</v>
      </c>
      <c r="K5" s="115"/>
      <c r="L5" s="115"/>
      <c r="M5" s="115"/>
      <c r="N5" s="118"/>
      <c r="O5" s="118"/>
      <c r="P5" s="118"/>
      <c r="Q5" s="118"/>
      <c r="R5" s="118"/>
      <c r="S5" s="119"/>
      <c r="X5" s="119"/>
      <c r="AC5" s="240"/>
      <c r="AD5" s="242"/>
    </row>
    <row r="6" spans="1:30" s="93" customFormat="1" ht="15" x14ac:dyDescent="0.25">
      <c r="A6" s="112">
        <v>2</v>
      </c>
      <c r="B6" s="113" t="s">
        <v>492</v>
      </c>
      <c r="C6" s="114"/>
      <c r="D6" s="114"/>
      <c r="E6" s="115"/>
      <c r="F6" s="116">
        <v>200000</v>
      </c>
      <c r="G6" s="117">
        <v>192305</v>
      </c>
      <c r="H6" s="115"/>
      <c r="I6" s="115"/>
      <c r="J6" s="115"/>
      <c r="K6" s="115"/>
      <c r="L6" s="115"/>
      <c r="M6" s="115"/>
      <c r="N6" s="118"/>
      <c r="O6" s="118"/>
      <c r="P6" s="118"/>
      <c r="Q6" s="118"/>
      <c r="R6" s="118"/>
      <c r="S6" s="119"/>
      <c r="X6" s="119"/>
      <c r="AC6" s="240"/>
      <c r="AD6" s="242"/>
    </row>
    <row r="7" spans="1:30" s="93" customFormat="1" ht="15" x14ac:dyDescent="0.25">
      <c r="A7" s="112">
        <v>3</v>
      </c>
      <c r="B7" s="113" t="s">
        <v>493</v>
      </c>
      <c r="C7" s="114"/>
      <c r="D7" s="114"/>
      <c r="E7" s="115"/>
      <c r="F7" s="116">
        <v>0</v>
      </c>
      <c r="G7" s="117"/>
      <c r="H7" s="115"/>
      <c r="I7" s="115"/>
      <c r="J7" s="115"/>
      <c r="K7" s="115"/>
      <c r="L7" s="115"/>
      <c r="M7" s="115"/>
      <c r="N7" s="118"/>
      <c r="O7" s="118"/>
      <c r="P7" s="118"/>
      <c r="Q7" s="118"/>
      <c r="R7" s="118"/>
      <c r="S7" s="119"/>
      <c r="X7" s="119"/>
      <c r="AC7" s="240"/>
      <c r="AD7" s="242"/>
    </row>
    <row r="8" spans="1:30" s="93" customFormat="1" x14ac:dyDescent="0.2">
      <c r="A8" s="88"/>
      <c r="B8" s="102"/>
      <c r="C8" s="87"/>
      <c r="D8" s="87"/>
      <c r="E8" s="89"/>
      <c r="F8" s="92"/>
      <c r="G8" s="106"/>
      <c r="H8" s="89"/>
      <c r="I8" s="89"/>
      <c r="J8" s="89"/>
      <c r="K8" s="89"/>
      <c r="L8" s="89"/>
      <c r="M8" s="89"/>
      <c r="O8" s="98"/>
      <c r="P8" s="98"/>
      <c r="Q8" s="98"/>
      <c r="R8" s="99"/>
      <c r="S8" s="100"/>
      <c r="T8" s="96"/>
      <c r="U8" s="101"/>
      <c r="V8" s="101"/>
      <c r="X8" s="100"/>
      <c r="AC8" s="232"/>
      <c r="AD8" s="242"/>
    </row>
    <row r="9" spans="1:30" s="93" customFormat="1" x14ac:dyDescent="0.2">
      <c r="A9" s="88"/>
      <c r="B9" s="102" t="s">
        <v>24</v>
      </c>
      <c r="C9" s="87"/>
      <c r="D9" s="87"/>
      <c r="E9" s="89"/>
      <c r="F9" s="92"/>
      <c r="G9" s="106"/>
      <c r="H9" s="89"/>
      <c r="I9" s="89"/>
      <c r="J9" s="89"/>
      <c r="K9" s="89"/>
      <c r="L9" s="89"/>
      <c r="M9" s="89"/>
      <c r="O9" s="98"/>
      <c r="P9" s="98"/>
      <c r="Q9" s="98"/>
      <c r="R9" s="99"/>
      <c r="S9" s="100"/>
      <c r="T9" s="96"/>
      <c r="U9" s="101"/>
      <c r="V9" s="101"/>
      <c r="X9" s="100"/>
      <c r="AC9" s="232"/>
      <c r="AD9" s="242"/>
    </row>
    <row r="10" spans="1:30" s="93" customFormat="1" ht="21.75" customHeight="1" x14ac:dyDescent="0.25">
      <c r="A10" s="112">
        <v>10</v>
      </c>
      <c r="B10" s="113" t="s">
        <v>507</v>
      </c>
      <c r="C10" s="114" t="s">
        <v>26</v>
      </c>
      <c r="D10" s="114">
        <v>2001</v>
      </c>
      <c r="E10" s="115" t="s">
        <v>412</v>
      </c>
      <c r="F10" s="116">
        <v>80000</v>
      </c>
      <c r="G10" s="117"/>
      <c r="H10" s="115"/>
      <c r="I10" s="115"/>
      <c r="J10" s="115" t="s">
        <v>182</v>
      </c>
      <c r="K10" s="115"/>
      <c r="L10" s="115"/>
      <c r="M10" s="115"/>
      <c r="N10" s="118"/>
      <c r="O10" s="118"/>
      <c r="P10" s="118"/>
      <c r="Q10" s="118"/>
      <c r="R10" s="118"/>
      <c r="S10" s="119">
        <v>231274.25</v>
      </c>
      <c r="X10" s="212">
        <f>+S10*1.01</f>
        <v>233586.99249999999</v>
      </c>
      <c r="AC10" s="240">
        <v>257700.63</v>
      </c>
      <c r="AD10" s="242" t="s">
        <v>510</v>
      </c>
    </row>
    <row r="11" spans="1:30" s="93" customFormat="1" ht="25.5" x14ac:dyDescent="0.25">
      <c r="A11" s="112">
        <v>11</v>
      </c>
      <c r="B11" s="113" t="s">
        <v>35</v>
      </c>
      <c r="C11" s="114" t="s">
        <v>36</v>
      </c>
      <c r="D11" s="114">
        <v>2009</v>
      </c>
      <c r="E11" s="115" t="s">
        <v>37</v>
      </c>
      <c r="F11" s="116">
        <v>900000</v>
      </c>
      <c r="G11" s="117"/>
      <c r="H11" s="115"/>
      <c r="I11" s="115"/>
      <c r="J11" s="115" t="s">
        <v>35</v>
      </c>
      <c r="K11" s="115"/>
      <c r="L11" s="115"/>
      <c r="M11" s="115"/>
      <c r="N11" s="118"/>
      <c r="O11" s="118"/>
      <c r="P11" s="118"/>
      <c r="Q11" s="118"/>
      <c r="R11" s="118"/>
      <c r="S11" s="119">
        <v>947969.03</v>
      </c>
      <c r="X11" s="212">
        <f>+S11*1.01</f>
        <v>957448.72030000004</v>
      </c>
      <c r="AC11" s="240">
        <v>1056288.08</v>
      </c>
      <c r="AD11" s="242"/>
    </row>
    <row r="12" spans="1:30" s="93" customFormat="1" ht="25.5" x14ac:dyDescent="0.25">
      <c r="A12" s="208" t="s">
        <v>485</v>
      </c>
      <c r="B12" s="209" t="s">
        <v>487</v>
      </c>
      <c r="C12" s="210" t="s">
        <v>36</v>
      </c>
      <c r="D12" s="210">
        <v>2017</v>
      </c>
      <c r="E12" s="211" t="s">
        <v>486</v>
      </c>
      <c r="F12" s="116">
        <v>41037.61</v>
      </c>
      <c r="G12" s="117"/>
      <c r="H12" s="211"/>
      <c r="I12" s="211"/>
      <c r="J12" s="211" t="s">
        <v>35</v>
      </c>
      <c r="K12" s="211"/>
      <c r="L12" s="211"/>
      <c r="M12" s="211"/>
      <c r="N12" s="206"/>
      <c r="O12" s="206"/>
      <c r="P12" s="206"/>
      <c r="Q12" s="206"/>
      <c r="R12" s="206"/>
      <c r="S12" s="212"/>
      <c r="X12" s="212">
        <v>0</v>
      </c>
      <c r="AC12" s="240">
        <f t="shared" ref="AC12" si="0">+X12*1.03</f>
        <v>0</v>
      </c>
      <c r="AD12" s="242"/>
    </row>
    <row r="13" spans="1:30" s="93" customFormat="1" ht="15" x14ac:dyDescent="0.25">
      <c r="A13" s="112">
        <v>12</v>
      </c>
      <c r="B13" s="113" t="s">
        <v>251</v>
      </c>
      <c r="C13" s="114" t="s">
        <v>26</v>
      </c>
      <c r="D13" s="114">
        <v>2004</v>
      </c>
      <c r="E13" s="115" t="s">
        <v>33</v>
      </c>
      <c r="F13" s="116"/>
      <c r="G13" s="117"/>
      <c r="H13" s="115"/>
      <c r="I13" s="115"/>
      <c r="J13" s="115" t="s">
        <v>35</v>
      </c>
      <c r="K13" s="115"/>
      <c r="L13" s="115"/>
      <c r="M13" s="115"/>
      <c r="N13" s="118"/>
      <c r="O13" s="118"/>
      <c r="P13" s="118"/>
      <c r="Q13" s="118"/>
      <c r="R13" s="118"/>
      <c r="S13" s="119"/>
      <c r="X13" s="212"/>
      <c r="AC13" s="243"/>
      <c r="AD13" s="242"/>
    </row>
    <row r="14" spans="1:30" s="93" customFormat="1" ht="15" x14ac:dyDescent="0.25">
      <c r="A14" s="112">
        <v>13</v>
      </c>
      <c r="B14" s="113" t="s">
        <v>44</v>
      </c>
      <c r="C14" s="114" t="s">
        <v>26</v>
      </c>
      <c r="D14" s="114">
        <v>2008</v>
      </c>
      <c r="E14" s="115" t="s">
        <v>33</v>
      </c>
      <c r="F14" s="116"/>
      <c r="G14" s="117"/>
      <c r="H14" s="115"/>
      <c r="I14" s="115"/>
      <c r="J14" s="115" t="s">
        <v>261</v>
      </c>
      <c r="K14" s="115"/>
      <c r="L14" s="115"/>
      <c r="M14" s="115"/>
      <c r="N14" s="118"/>
      <c r="O14" s="118"/>
      <c r="P14" s="118"/>
      <c r="Q14" s="118"/>
      <c r="R14" s="118"/>
      <c r="S14" s="119"/>
      <c r="X14" s="212"/>
      <c r="AC14" s="243"/>
      <c r="AD14" s="242"/>
    </row>
    <row r="15" spans="1:30" s="93" customFormat="1" ht="15" x14ac:dyDescent="0.25">
      <c r="A15" s="112">
        <v>14</v>
      </c>
      <c r="B15" s="113" t="s">
        <v>252</v>
      </c>
      <c r="C15" s="114" t="s">
        <v>26</v>
      </c>
      <c r="D15" s="114">
        <v>2008</v>
      </c>
      <c r="E15" s="115" t="s">
        <v>33</v>
      </c>
      <c r="F15" s="116"/>
      <c r="G15" s="117"/>
      <c r="H15" s="115"/>
      <c r="I15" s="115"/>
      <c r="J15" s="115" t="s">
        <v>154</v>
      </c>
      <c r="K15" s="115"/>
      <c r="L15" s="115"/>
      <c r="M15" s="115"/>
      <c r="N15" s="118"/>
      <c r="O15" s="118"/>
      <c r="P15" s="118"/>
      <c r="Q15" s="118"/>
      <c r="R15" s="118"/>
      <c r="S15" s="119"/>
      <c r="X15" s="212"/>
      <c r="AC15" s="243"/>
      <c r="AD15" s="242"/>
    </row>
    <row r="16" spans="1:30" s="93" customFormat="1" ht="15" x14ac:dyDescent="0.25">
      <c r="A16" s="112">
        <v>15</v>
      </c>
      <c r="B16" s="113" t="s">
        <v>45</v>
      </c>
      <c r="C16" s="114" t="s">
        <v>26</v>
      </c>
      <c r="D16" s="114">
        <v>2008</v>
      </c>
      <c r="E16" s="115" t="s">
        <v>33</v>
      </c>
      <c r="F16" s="116"/>
      <c r="G16" s="117"/>
      <c r="H16" s="115"/>
      <c r="I16" s="115"/>
      <c r="J16" s="115" t="s">
        <v>154</v>
      </c>
      <c r="K16" s="115"/>
      <c r="L16" s="115"/>
      <c r="M16" s="115"/>
      <c r="N16" s="118"/>
      <c r="O16" s="118"/>
      <c r="P16" s="118"/>
      <c r="Q16" s="118"/>
      <c r="R16" s="118"/>
      <c r="S16" s="119"/>
      <c r="X16" s="212"/>
      <c r="AC16" s="243"/>
      <c r="AD16" s="242"/>
    </row>
    <row r="17" spans="1:30" s="93" customFormat="1" ht="25.5" x14ac:dyDescent="0.25">
      <c r="A17" s="112">
        <v>16</v>
      </c>
      <c r="B17" s="113" t="s">
        <v>233</v>
      </c>
      <c r="C17" s="114" t="s">
        <v>255</v>
      </c>
      <c r="D17" s="114">
        <v>1973</v>
      </c>
      <c r="E17" s="115" t="s">
        <v>258</v>
      </c>
      <c r="F17" s="116"/>
      <c r="G17" s="117"/>
      <c r="H17" s="115"/>
      <c r="I17" s="115"/>
      <c r="J17" s="115" t="s">
        <v>182</v>
      </c>
      <c r="K17" s="115" t="s">
        <v>265</v>
      </c>
      <c r="L17" s="115"/>
      <c r="M17" s="115"/>
      <c r="N17" s="118"/>
      <c r="O17" s="118"/>
      <c r="P17" s="118"/>
      <c r="Q17" s="118"/>
      <c r="R17" s="118"/>
      <c r="S17" s="119"/>
      <c r="X17" s="212"/>
      <c r="AC17" s="243"/>
      <c r="AD17" s="242"/>
    </row>
    <row r="18" spans="1:30" s="93" customFormat="1" ht="15" x14ac:dyDescent="0.25">
      <c r="A18" s="112">
        <v>17</v>
      </c>
      <c r="B18" s="113" t="s">
        <v>253</v>
      </c>
      <c r="C18" s="114" t="s">
        <v>29</v>
      </c>
      <c r="D18" s="114"/>
      <c r="E18" s="115"/>
      <c r="F18" s="116"/>
      <c r="G18" s="117"/>
      <c r="H18" s="115"/>
      <c r="I18" s="115"/>
      <c r="J18" s="115" t="s">
        <v>46</v>
      </c>
      <c r="K18" s="115"/>
      <c r="L18" s="115"/>
      <c r="M18" s="115"/>
      <c r="N18" s="118"/>
      <c r="O18" s="118"/>
      <c r="P18" s="118"/>
      <c r="Q18" s="118"/>
      <c r="R18" s="118"/>
      <c r="S18" s="119"/>
      <c r="X18" s="212"/>
      <c r="AC18" s="243"/>
      <c r="AD18" s="242"/>
    </row>
    <row r="19" spans="1:30" s="93" customFormat="1" ht="15" x14ac:dyDescent="0.25">
      <c r="A19" s="112">
        <v>18</v>
      </c>
      <c r="B19" s="113" t="s">
        <v>254</v>
      </c>
      <c r="C19" s="114" t="s">
        <v>29</v>
      </c>
      <c r="D19" s="114"/>
      <c r="E19" s="115"/>
      <c r="F19" s="116"/>
      <c r="G19" s="117"/>
      <c r="H19" s="115"/>
      <c r="I19" s="115"/>
      <c r="J19" s="115" t="s">
        <v>182</v>
      </c>
      <c r="K19" s="115"/>
      <c r="L19" s="115"/>
      <c r="M19" s="115"/>
      <c r="N19" s="118"/>
      <c r="O19" s="118"/>
      <c r="P19" s="118"/>
      <c r="Q19" s="118"/>
      <c r="R19" s="118"/>
      <c r="S19" s="119"/>
      <c r="X19" s="212"/>
      <c r="AC19" s="240"/>
      <c r="AD19" s="242"/>
    </row>
    <row r="20" spans="1:30" s="93" customFormat="1" ht="25.5" x14ac:dyDescent="0.25">
      <c r="A20" s="112">
        <v>19</v>
      </c>
      <c r="B20" s="113" t="s">
        <v>28</v>
      </c>
      <c r="C20" s="114" t="s">
        <v>255</v>
      </c>
      <c r="D20" s="114">
        <v>1985</v>
      </c>
      <c r="E20" s="114" t="s">
        <v>30</v>
      </c>
      <c r="F20" s="116">
        <v>3280</v>
      </c>
      <c r="G20" s="117"/>
      <c r="H20" s="115"/>
      <c r="I20" s="115"/>
      <c r="J20" s="115" t="s">
        <v>260</v>
      </c>
      <c r="K20" s="115" t="s">
        <v>31</v>
      </c>
      <c r="L20" s="115"/>
      <c r="M20" s="115"/>
      <c r="N20" s="118"/>
      <c r="O20" s="118"/>
      <c r="P20" s="118"/>
      <c r="Q20" s="118"/>
      <c r="R20" s="118"/>
      <c r="S20" s="119">
        <v>236409.62</v>
      </c>
      <c r="X20" s="212">
        <f>+S20*1.01</f>
        <v>238773.7162</v>
      </c>
      <c r="AC20" s="240">
        <v>263422.8</v>
      </c>
      <c r="AD20" s="242"/>
    </row>
    <row r="21" spans="1:30" s="93" customFormat="1" ht="15" x14ac:dyDescent="0.25">
      <c r="A21" s="208" t="s">
        <v>488</v>
      </c>
      <c r="B21" s="209" t="s">
        <v>489</v>
      </c>
      <c r="C21" s="210" t="s">
        <v>26</v>
      </c>
      <c r="D21" s="210">
        <v>2016</v>
      </c>
      <c r="E21" s="210"/>
      <c r="F21" s="116">
        <v>1950</v>
      </c>
      <c r="G21" s="117"/>
      <c r="H21" s="211"/>
      <c r="I21" s="211"/>
      <c r="J21" s="211" t="s">
        <v>260</v>
      </c>
      <c r="K21" s="211" t="s">
        <v>31</v>
      </c>
      <c r="L21" s="211"/>
      <c r="M21" s="211"/>
      <c r="N21" s="206"/>
      <c r="O21" s="206"/>
      <c r="P21" s="206"/>
      <c r="Q21" s="206"/>
      <c r="R21" s="206"/>
      <c r="S21" s="212"/>
      <c r="X21" s="212">
        <v>1950</v>
      </c>
      <c r="AC21" s="240">
        <v>2151.3000000000002</v>
      </c>
      <c r="AD21" s="242"/>
    </row>
    <row r="22" spans="1:30" s="93" customFormat="1" ht="15" x14ac:dyDescent="0.25">
      <c r="A22" s="112">
        <v>20</v>
      </c>
      <c r="B22" s="113" t="s">
        <v>89</v>
      </c>
      <c r="C22" s="114" t="s">
        <v>26</v>
      </c>
      <c r="D22" s="114"/>
      <c r="E22" s="115"/>
      <c r="F22" s="116"/>
      <c r="G22" s="117"/>
      <c r="H22" s="115"/>
      <c r="I22" s="115"/>
      <c r="J22" s="115" t="s">
        <v>182</v>
      </c>
      <c r="K22" s="115" t="s">
        <v>27</v>
      </c>
      <c r="L22" s="115"/>
      <c r="M22" s="115"/>
      <c r="N22" s="118"/>
      <c r="O22" s="118"/>
      <c r="P22" s="118"/>
      <c r="Q22" s="118"/>
      <c r="R22" s="118"/>
      <c r="S22" s="119"/>
      <c r="X22" s="119"/>
      <c r="AC22" s="234"/>
    </row>
    <row r="23" spans="1:30" s="93" customFormat="1" ht="25.5" x14ac:dyDescent="0.25">
      <c r="A23" s="112">
        <v>21</v>
      </c>
      <c r="B23" s="113" t="s">
        <v>41</v>
      </c>
      <c r="C23" s="114" t="s">
        <v>413</v>
      </c>
      <c r="D23" s="114">
        <v>1992</v>
      </c>
      <c r="E23" s="115" t="s">
        <v>258</v>
      </c>
      <c r="F23" s="116"/>
      <c r="G23" s="117"/>
      <c r="H23" s="115"/>
      <c r="I23" s="115"/>
      <c r="J23" s="115" t="s">
        <v>260</v>
      </c>
      <c r="K23" s="115" t="s">
        <v>31</v>
      </c>
      <c r="L23" s="115"/>
      <c r="M23" s="115"/>
      <c r="N23" s="118"/>
      <c r="O23" s="118"/>
      <c r="P23" s="118"/>
      <c r="Q23" s="118"/>
      <c r="R23" s="118"/>
      <c r="S23" s="119"/>
      <c r="T23" s="95">
        <f>SUM(S9:S23)</f>
        <v>1415652.9</v>
      </c>
      <c r="X23" s="119"/>
      <c r="Y23" s="95">
        <f>SUM(X9:X23)</f>
        <v>1431759.429</v>
      </c>
      <c r="AC23" s="234"/>
      <c r="AD23" s="94">
        <f>SUM(AC10:AC24)</f>
        <v>1579562.81</v>
      </c>
    </row>
    <row r="24" spans="1:30" s="93" customFormat="1" ht="25.5" x14ac:dyDescent="0.25">
      <c r="A24" s="112">
        <v>22</v>
      </c>
      <c r="B24" s="113" t="s">
        <v>503</v>
      </c>
      <c r="C24" s="114" t="s">
        <v>413</v>
      </c>
      <c r="D24" s="114">
        <v>2019</v>
      </c>
      <c r="E24" s="115" t="s">
        <v>511</v>
      </c>
      <c r="F24" s="116">
        <v>220000</v>
      </c>
      <c r="G24" s="117"/>
      <c r="H24" s="115"/>
      <c r="I24" s="115"/>
      <c r="J24" s="115" t="s">
        <v>182</v>
      </c>
      <c r="K24" s="115"/>
      <c r="L24" s="115"/>
      <c r="M24" s="115"/>
      <c r="N24" s="118"/>
      <c r="O24" s="118"/>
      <c r="P24" s="118"/>
      <c r="Q24" s="118"/>
      <c r="R24" s="118"/>
      <c r="S24" s="119"/>
      <c r="T24" s="95">
        <f>SUM(S10:S24)</f>
        <v>1415652.9</v>
      </c>
      <c r="X24" s="119"/>
      <c r="Y24" s="95">
        <f>SUM(X10:X24)</f>
        <v>1431759.429</v>
      </c>
      <c r="AC24" s="234"/>
      <c r="AD24" s="93" t="s">
        <v>512</v>
      </c>
    </row>
    <row r="25" spans="1:30" s="93" customFormat="1" x14ac:dyDescent="0.25">
      <c r="A25" s="88"/>
      <c r="B25" s="90"/>
      <c r="C25" s="87"/>
      <c r="D25" s="87"/>
      <c r="E25" s="89"/>
      <c r="F25" s="92"/>
      <c r="G25" s="106"/>
      <c r="H25" s="89"/>
      <c r="I25" s="89"/>
      <c r="J25" s="89"/>
      <c r="K25" s="89"/>
      <c r="L25" s="89"/>
      <c r="M25" s="89"/>
      <c r="S25" s="94"/>
      <c r="T25" s="95"/>
      <c r="X25" s="94"/>
      <c r="Y25" s="95"/>
      <c r="AC25" s="233"/>
      <c r="AD25" s="94"/>
    </row>
    <row r="26" spans="1:30" s="93" customFormat="1" x14ac:dyDescent="0.25">
      <c r="A26" s="88"/>
      <c r="B26" s="109" t="s">
        <v>282</v>
      </c>
      <c r="C26" s="87"/>
      <c r="D26" s="87"/>
      <c r="E26" s="89"/>
      <c r="F26" s="92"/>
      <c r="G26" s="106"/>
      <c r="H26" s="89"/>
      <c r="I26" s="89"/>
      <c r="J26" s="89"/>
      <c r="K26" s="89"/>
      <c r="L26" s="89"/>
      <c r="M26" s="89"/>
      <c r="S26" s="94"/>
      <c r="T26" s="95"/>
      <c r="X26" s="94"/>
      <c r="Y26" s="95"/>
      <c r="AC26" s="233"/>
      <c r="AD26" s="94"/>
    </row>
    <row r="27" spans="1:30" s="93" customFormat="1" ht="15" x14ac:dyDescent="0.25">
      <c r="A27" s="115">
        <v>100</v>
      </c>
      <c r="B27" s="247" t="s">
        <v>514</v>
      </c>
      <c r="C27" s="114" t="s">
        <v>26</v>
      </c>
      <c r="D27" s="114">
        <v>2020</v>
      </c>
      <c r="E27" s="115" t="s">
        <v>515</v>
      </c>
      <c r="F27" s="116">
        <v>705</v>
      </c>
      <c r="G27" s="117"/>
      <c r="H27" s="115"/>
      <c r="I27" s="115"/>
      <c r="J27" s="115" t="s">
        <v>53</v>
      </c>
      <c r="K27" s="115"/>
      <c r="L27" s="115"/>
      <c r="M27" s="115"/>
      <c r="N27" s="118"/>
      <c r="O27" s="118"/>
      <c r="P27" s="118"/>
      <c r="Q27" s="118"/>
      <c r="R27" s="118"/>
      <c r="S27" s="119">
        <v>1238.46</v>
      </c>
      <c r="T27" s="94"/>
      <c r="X27" s="119">
        <f t="shared" ref="X27:X40" si="1">+S27*1.01</f>
        <v>1250.8446000000001</v>
      </c>
      <c r="Y27" s="94"/>
      <c r="AC27" s="234">
        <f t="shared" ref="AC27:AC40" si="2">+X27*1.03</f>
        <v>1288.3699380000003</v>
      </c>
      <c r="AD27" s="94"/>
    </row>
    <row r="28" spans="1:30" s="93" customFormat="1" ht="15" x14ac:dyDescent="0.25">
      <c r="A28" s="115">
        <v>101</v>
      </c>
      <c r="B28" s="247" t="s">
        <v>514</v>
      </c>
      <c r="C28" s="114" t="s">
        <v>26</v>
      </c>
      <c r="D28" s="114">
        <v>2020</v>
      </c>
      <c r="E28" s="115" t="s">
        <v>515</v>
      </c>
      <c r="F28" s="116">
        <v>705</v>
      </c>
      <c r="G28" s="117"/>
      <c r="H28" s="115"/>
      <c r="I28" s="115"/>
      <c r="J28" s="115" t="s">
        <v>53</v>
      </c>
      <c r="K28" s="115"/>
      <c r="L28" s="115"/>
      <c r="M28" s="115"/>
      <c r="N28" s="118"/>
      <c r="O28" s="118"/>
      <c r="P28" s="118"/>
      <c r="Q28" s="118"/>
      <c r="R28" s="118"/>
      <c r="S28" s="119">
        <v>1238.46</v>
      </c>
      <c r="T28" s="94"/>
      <c r="X28" s="119">
        <f t="shared" si="1"/>
        <v>1250.8446000000001</v>
      </c>
      <c r="Y28" s="94"/>
      <c r="AC28" s="234">
        <f t="shared" si="2"/>
        <v>1288.3699380000003</v>
      </c>
      <c r="AD28" s="94"/>
    </row>
    <row r="29" spans="1:30" s="93" customFormat="1" ht="15" x14ac:dyDescent="0.25">
      <c r="A29" s="115">
        <v>102</v>
      </c>
      <c r="B29" s="247" t="s">
        <v>514</v>
      </c>
      <c r="C29" s="114" t="s">
        <v>26</v>
      </c>
      <c r="D29" s="114">
        <v>2020</v>
      </c>
      <c r="E29" s="115" t="s">
        <v>515</v>
      </c>
      <c r="F29" s="116">
        <v>705</v>
      </c>
      <c r="G29" s="117"/>
      <c r="H29" s="115"/>
      <c r="I29" s="115"/>
      <c r="J29" s="115" t="s">
        <v>53</v>
      </c>
      <c r="K29" s="115"/>
      <c r="L29" s="115"/>
      <c r="M29" s="115"/>
      <c r="N29" s="118"/>
      <c r="O29" s="118"/>
      <c r="P29" s="118"/>
      <c r="Q29" s="118"/>
      <c r="R29" s="118"/>
      <c r="S29" s="119">
        <v>1238.47</v>
      </c>
      <c r="T29" s="94"/>
      <c r="X29" s="119">
        <f t="shared" si="1"/>
        <v>1250.8547000000001</v>
      </c>
      <c r="Y29" s="94"/>
      <c r="AC29" s="234">
        <f t="shared" si="2"/>
        <v>1288.380341</v>
      </c>
      <c r="AD29" s="94"/>
    </row>
    <row r="30" spans="1:30" s="93" customFormat="1" ht="15" x14ac:dyDescent="0.25">
      <c r="A30" s="115">
        <v>103</v>
      </c>
      <c r="B30" s="247" t="s">
        <v>514</v>
      </c>
      <c r="C30" s="114" t="s">
        <v>26</v>
      </c>
      <c r="D30" s="114">
        <v>2020</v>
      </c>
      <c r="E30" s="115" t="s">
        <v>515</v>
      </c>
      <c r="F30" s="116">
        <v>705</v>
      </c>
      <c r="G30" s="117"/>
      <c r="H30" s="115"/>
      <c r="I30" s="115"/>
      <c r="J30" s="115" t="s">
        <v>53</v>
      </c>
      <c r="K30" s="115"/>
      <c r="L30" s="115"/>
      <c r="M30" s="115"/>
      <c r="N30" s="118"/>
      <c r="O30" s="118"/>
      <c r="P30" s="118"/>
      <c r="Q30" s="118"/>
      <c r="R30" s="118"/>
      <c r="S30" s="119">
        <v>1238.47</v>
      </c>
      <c r="T30" s="94"/>
      <c r="X30" s="119">
        <f t="shared" si="1"/>
        <v>1250.8547000000001</v>
      </c>
      <c r="Y30" s="94"/>
      <c r="AC30" s="234">
        <f t="shared" si="2"/>
        <v>1288.380341</v>
      </c>
      <c r="AD30" s="94"/>
    </row>
    <row r="31" spans="1:30" s="93" customFormat="1" x14ac:dyDescent="0.25">
      <c r="A31" s="112">
        <v>104</v>
      </c>
      <c r="B31" s="120" t="s">
        <v>63</v>
      </c>
      <c r="C31" s="114"/>
      <c r="D31" s="114"/>
      <c r="E31" s="115"/>
      <c r="F31" s="116">
        <v>100</v>
      </c>
      <c r="G31" s="117"/>
      <c r="H31" s="115"/>
      <c r="I31" s="115"/>
      <c r="J31" s="115" t="s">
        <v>53</v>
      </c>
      <c r="K31" s="115"/>
      <c r="L31" s="115"/>
      <c r="M31" s="115"/>
      <c r="N31" s="118"/>
      <c r="O31" s="118"/>
      <c r="P31" s="118"/>
      <c r="Q31" s="118"/>
      <c r="R31" s="118"/>
      <c r="S31" s="119">
        <v>0</v>
      </c>
      <c r="T31" s="95"/>
      <c r="X31" s="119">
        <f t="shared" si="1"/>
        <v>0</v>
      </c>
      <c r="Y31" s="95"/>
      <c r="AC31" s="234">
        <f t="shared" si="2"/>
        <v>0</v>
      </c>
      <c r="AD31" s="94"/>
    </row>
    <row r="32" spans="1:30" s="93" customFormat="1" ht="25.5" x14ac:dyDescent="0.25">
      <c r="A32" s="112">
        <v>105</v>
      </c>
      <c r="B32" s="120" t="s">
        <v>61</v>
      </c>
      <c r="C32" s="114" t="s">
        <v>26</v>
      </c>
      <c r="D32" s="114">
        <v>2009</v>
      </c>
      <c r="E32" s="115" t="s">
        <v>62</v>
      </c>
      <c r="F32" s="116">
        <v>2010</v>
      </c>
      <c r="G32" s="117"/>
      <c r="H32" s="115"/>
      <c r="I32" s="115"/>
      <c r="J32" s="115" t="s">
        <v>53</v>
      </c>
      <c r="K32" s="115"/>
      <c r="L32" s="115"/>
      <c r="M32" s="115"/>
      <c r="N32" s="118"/>
      <c r="O32" s="118"/>
      <c r="P32" s="118"/>
      <c r="Q32" s="118"/>
      <c r="R32" s="118"/>
      <c r="S32" s="119">
        <v>3786.43</v>
      </c>
      <c r="T32" s="95"/>
      <c r="X32" s="119">
        <f t="shared" si="1"/>
        <v>3824.2943</v>
      </c>
      <c r="Y32" s="95"/>
      <c r="AC32" s="234">
        <f t="shared" si="2"/>
        <v>3939.0231290000002</v>
      </c>
      <c r="AD32" s="94"/>
    </row>
    <row r="33" spans="1:30" s="93" customFormat="1" x14ac:dyDescent="0.25">
      <c r="A33" s="112">
        <v>106</v>
      </c>
      <c r="B33" s="120" t="s">
        <v>57</v>
      </c>
      <c r="C33" s="114" t="s">
        <v>58</v>
      </c>
      <c r="D33" s="114">
        <v>2014</v>
      </c>
      <c r="E33" s="115" t="s">
        <v>59</v>
      </c>
      <c r="F33" s="116"/>
      <c r="G33" s="117"/>
      <c r="H33" s="115"/>
      <c r="I33" s="115"/>
      <c r="J33" s="115" t="s">
        <v>53</v>
      </c>
      <c r="K33" s="115"/>
      <c r="L33" s="115"/>
      <c r="M33" s="115"/>
      <c r="N33" s="118"/>
      <c r="O33" s="118"/>
      <c r="P33" s="118"/>
      <c r="Q33" s="118"/>
      <c r="R33" s="118"/>
      <c r="S33" s="119">
        <v>0</v>
      </c>
      <c r="T33" s="95" t="s">
        <v>279</v>
      </c>
      <c r="U33" s="93" t="s">
        <v>244</v>
      </c>
      <c r="X33" s="119">
        <f t="shared" si="1"/>
        <v>0</v>
      </c>
      <c r="Y33" s="95" t="s">
        <v>279</v>
      </c>
      <c r="AC33" s="234">
        <f t="shared" si="2"/>
        <v>0</v>
      </c>
      <c r="AD33" s="94" t="s">
        <v>279</v>
      </c>
    </row>
    <row r="34" spans="1:30" s="93" customFormat="1" x14ac:dyDescent="0.25">
      <c r="A34" s="112">
        <v>107</v>
      </c>
      <c r="B34" s="120" t="s">
        <v>56</v>
      </c>
      <c r="C34" s="114" t="s">
        <v>26</v>
      </c>
      <c r="D34" s="114">
        <v>2011</v>
      </c>
      <c r="E34" s="115" t="s">
        <v>55</v>
      </c>
      <c r="F34" s="116">
        <v>568</v>
      </c>
      <c r="G34" s="117"/>
      <c r="H34" s="115"/>
      <c r="I34" s="115"/>
      <c r="J34" s="115" t="s">
        <v>53</v>
      </c>
      <c r="K34" s="115"/>
      <c r="L34" s="115"/>
      <c r="M34" s="115"/>
      <c r="N34" s="118"/>
      <c r="O34" s="118"/>
      <c r="P34" s="118"/>
      <c r="Q34" s="118"/>
      <c r="R34" s="118"/>
      <c r="S34" s="119">
        <v>672.48</v>
      </c>
      <c r="T34" s="95"/>
      <c r="X34" s="119">
        <f t="shared" si="1"/>
        <v>679.20479999999998</v>
      </c>
      <c r="Y34" s="95"/>
      <c r="AC34" s="234">
        <f t="shared" si="2"/>
        <v>699.58094400000004</v>
      </c>
      <c r="AD34" s="94"/>
    </row>
    <row r="35" spans="1:30" s="93" customFormat="1" x14ac:dyDescent="0.25">
      <c r="A35" s="112">
        <v>108</v>
      </c>
      <c r="B35" s="120" t="s">
        <v>54</v>
      </c>
      <c r="C35" s="114" t="s">
        <v>26</v>
      </c>
      <c r="D35" s="114">
        <v>2011</v>
      </c>
      <c r="E35" s="115" t="s">
        <v>55</v>
      </c>
      <c r="F35" s="116">
        <v>862</v>
      </c>
      <c r="G35" s="117"/>
      <c r="H35" s="115"/>
      <c r="I35" s="115"/>
      <c r="J35" s="115" t="s">
        <v>53</v>
      </c>
      <c r="K35" s="115"/>
      <c r="L35" s="115"/>
      <c r="M35" s="115"/>
      <c r="N35" s="118"/>
      <c r="O35" s="118"/>
      <c r="P35" s="118"/>
      <c r="Q35" s="118"/>
      <c r="R35" s="118"/>
      <c r="S35" s="119">
        <v>1020.56</v>
      </c>
      <c r="T35" s="95"/>
      <c r="X35" s="119">
        <f t="shared" si="1"/>
        <v>1030.7655999999999</v>
      </c>
      <c r="Y35" s="95"/>
      <c r="AC35" s="234">
        <f t="shared" si="2"/>
        <v>1061.688568</v>
      </c>
      <c r="AD35" s="94"/>
    </row>
    <row r="36" spans="1:30" s="93" customFormat="1" x14ac:dyDescent="0.25">
      <c r="A36" s="112">
        <v>109</v>
      </c>
      <c r="B36" s="120" t="s">
        <v>68</v>
      </c>
      <c r="C36" s="114" t="s">
        <v>26</v>
      </c>
      <c r="D36" s="114">
        <v>2011</v>
      </c>
      <c r="E36" s="115" t="s">
        <v>69</v>
      </c>
      <c r="F36" s="116">
        <v>2995</v>
      </c>
      <c r="G36" s="117"/>
      <c r="H36" s="115"/>
      <c r="I36" s="115"/>
      <c r="J36" s="115" t="s">
        <v>53</v>
      </c>
      <c r="K36" s="115"/>
      <c r="L36" s="115"/>
      <c r="M36" s="115"/>
      <c r="N36" s="118"/>
      <c r="O36" s="118"/>
      <c r="P36" s="118"/>
      <c r="Q36" s="118"/>
      <c r="R36" s="118"/>
      <c r="S36" s="119">
        <v>3335.2</v>
      </c>
      <c r="T36" s="95"/>
      <c r="X36" s="119">
        <f t="shared" si="1"/>
        <v>3368.5519999999997</v>
      </c>
      <c r="Y36" s="95"/>
      <c r="AC36" s="234">
        <f t="shared" si="2"/>
        <v>3469.6085599999997</v>
      </c>
      <c r="AD36" s="94"/>
    </row>
    <row r="37" spans="1:30" s="93" customFormat="1" x14ac:dyDescent="0.25">
      <c r="A37" s="112">
        <v>110</v>
      </c>
      <c r="B37" s="120" t="s">
        <v>280</v>
      </c>
      <c r="C37" s="114" t="s">
        <v>26</v>
      </c>
      <c r="D37" s="114">
        <v>2020</v>
      </c>
      <c r="E37" s="115" t="s">
        <v>509</v>
      </c>
      <c r="F37" s="116"/>
      <c r="G37" s="117">
        <v>1000</v>
      </c>
      <c r="H37" s="115"/>
      <c r="I37" s="115"/>
      <c r="J37" s="115" t="s">
        <v>53</v>
      </c>
      <c r="K37" s="115"/>
      <c r="L37" s="115"/>
      <c r="M37" s="115"/>
      <c r="N37" s="118"/>
      <c r="O37" s="118"/>
      <c r="P37" s="118"/>
      <c r="Q37" s="118"/>
      <c r="R37" s="118"/>
      <c r="S37" s="119">
        <v>3112.03</v>
      </c>
      <c r="T37" s="95"/>
      <c r="X37" s="119">
        <f t="shared" si="1"/>
        <v>3143.1503000000002</v>
      </c>
      <c r="Y37" s="95"/>
      <c r="AC37" s="234">
        <v>2000</v>
      </c>
      <c r="AD37" s="94"/>
    </row>
    <row r="38" spans="1:30" s="93" customFormat="1" x14ac:dyDescent="0.25">
      <c r="A38" s="112">
        <v>113</v>
      </c>
      <c r="B38" s="130" t="s">
        <v>472</v>
      </c>
      <c r="C38" s="131" t="s">
        <v>26</v>
      </c>
      <c r="D38" s="131">
        <v>2015</v>
      </c>
      <c r="E38" s="132" t="s">
        <v>66</v>
      </c>
      <c r="F38" s="133">
        <v>4550</v>
      </c>
      <c r="G38" s="134"/>
      <c r="H38" s="132"/>
      <c r="I38" s="132"/>
      <c r="J38" s="115" t="s">
        <v>474</v>
      </c>
      <c r="K38" s="132"/>
      <c r="L38" s="132"/>
      <c r="M38" s="132" t="s">
        <v>478</v>
      </c>
      <c r="N38" s="135"/>
      <c r="O38" s="135"/>
      <c r="P38" s="135"/>
      <c r="Q38" s="135"/>
      <c r="R38" s="135"/>
      <c r="S38" s="136">
        <v>0</v>
      </c>
      <c r="T38" s="95"/>
      <c r="X38" s="119">
        <f t="shared" si="1"/>
        <v>0</v>
      </c>
      <c r="Y38" s="95"/>
      <c r="AC38" s="234">
        <f t="shared" si="2"/>
        <v>0</v>
      </c>
      <c r="AD38" s="94"/>
    </row>
    <row r="39" spans="1:30" s="93" customFormat="1" ht="25.5" x14ac:dyDescent="0.25">
      <c r="A39" s="112">
        <v>114</v>
      </c>
      <c r="B39" s="130" t="s">
        <v>473</v>
      </c>
      <c r="C39" s="131" t="s">
        <v>26</v>
      </c>
      <c r="D39" s="131">
        <v>2015</v>
      </c>
      <c r="E39" s="132" t="s">
        <v>475</v>
      </c>
      <c r="F39" s="133">
        <v>1928</v>
      </c>
      <c r="G39" s="134"/>
      <c r="H39" s="132"/>
      <c r="I39" s="132"/>
      <c r="J39" s="115" t="s">
        <v>476</v>
      </c>
      <c r="K39" s="132"/>
      <c r="L39" s="132"/>
      <c r="M39" s="115" t="s">
        <v>476</v>
      </c>
      <c r="N39" s="135"/>
      <c r="O39" s="135"/>
      <c r="P39" s="135"/>
      <c r="Q39" s="135"/>
      <c r="R39" s="135"/>
      <c r="S39" s="136">
        <v>0</v>
      </c>
      <c r="T39" s="95"/>
      <c r="X39" s="119">
        <f t="shared" si="1"/>
        <v>0</v>
      </c>
      <c r="Y39" s="95"/>
      <c r="AC39" s="234">
        <f t="shared" si="2"/>
        <v>0</v>
      </c>
      <c r="AD39" s="94"/>
    </row>
    <row r="40" spans="1:30" s="93" customFormat="1" ht="25.5" x14ac:dyDescent="0.25">
      <c r="A40" s="220">
        <v>115</v>
      </c>
      <c r="B40" s="130" t="s">
        <v>473</v>
      </c>
      <c r="C40" s="131" t="s">
        <v>26</v>
      </c>
      <c r="D40" s="131">
        <v>2015</v>
      </c>
      <c r="E40" s="132" t="s">
        <v>475</v>
      </c>
      <c r="F40" s="133">
        <v>1999</v>
      </c>
      <c r="G40" s="134"/>
      <c r="H40" s="132"/>
      <c r="I40" s="132"/>
      <c r="J40" s="132" t="s">
        <v>477</v>
      </c>
      <c r="K40" s="132"/>
      <c r="L40" s="132"/>
      <c r="M40" s="132" t="s">
        <v>477</v>
      </c>
      <c r="N40" s="135"/>
      <c r="O40" s="135"/>
      <c r="P40" s="135"/>
      <c r="Q40" s="135"/>
      <c r="R40" s="135"/>
      <c r="S40" s="136">
        <v>0</v>
      </c>
      <c r="T40" s="95">
        <f>SUM(S27:S40)</f>
        <v>16880.559999999998</v>
      </c>
      <c r="X40" s="136">
        <f t="shared" si="1"/>
        <v>0</v>
      </c>
      <c r="Y40" s="95">
        <f>SUM(X27:X40)</f>
        <v>17049.365600000001</v>
      </c>
      <c r="AC40" s="235">
        <f t="shared" si="2"/>
        <v>0</v>
      </c>
    </row>
    <row r="41" spans="1:30" s="93" customFormat="1" x14ac:dyDescent="0.25">
      <c r="A41" s="112">
        <v>116</v>
      </c>
      <c r="B41" s="120" t="s">
        <v>56</v>
      </c>
      <c r="C41" s="114" t="s">
        <v>26</v>
      </c>
      <c r="D41" s="114">
        <v>2018</v>
      </c>
      <c r="E41" s="115" t="s">
        <v>509</v>
      </c>
      <c r="F41" s="116">
        <v>300</v>
      </c>
      <c r="G41" s="117"/>
      <c r="H41" s="115"/>
      <c r="I41" s="115"/>
      <c r="J41" s="115" t="s">
        <v>53</v>
      </c>
      <c r="K41" s="115"/>
      <c r="L41" s="115"/>
      <c r="M41" s="115"/>
      <c r="N41" s="118"/>
      <c r="O41" s="118"/>
      <c r="P41" s="118"/>
      <c r="Q41" s="118"/>
      <c r="R41" s="118"/>
      <c r="S41" s="119"/>
      <c r="T41" s="221"/>
      <c r="U41" s="118"/>
      <c r="V41" s="118"/>
      <c r="W41" s="118"/>
      <c r="X41" s="119"/>
      <c r="Y41" s="221"/>
      <c r="Z41" s="118"/>
      <c r="AA41" s="118"/>
      <c r="AB41" s="118"/>
      <c r="AC41" s="234">
        <v>350</v>
      </c>
      <c r="AD41" s="94">
        <f>SUM(AC27:AC41)</f>
        <v>16673.401759</v>
      </c>
    </row>
    <row r="42" spans="1:30" s="93" customFormat="1" x14ac:dyDescent="0.25">
      <c r="A42" s="88"/>
      <c r="B42" s="110"/>
      <c r="C42" s="87"/>
      <c r="D42" s="87"/>
      <c r="E42" s="89"/>
      <c r="F42" s="92"/>
      <c r="G42" s="106"/>
      <c r="H42" s="89"/>
      <c r="I42" s="89"/>
      <c r="J42" s="89"/>
      <c r="K42" s="89"/>
      <c r="L42" s="89"/>
      <c r="M42" s="89"/>
      <c r="S42" s="94"/>
      <c r="T42" s="95"/>
      <c r="X42" s="94"/>
      <c r="Y42" s="95"/>
      <c r="AC42" s="233"/>
      <c r="AD42" s="244"/>
    </row>
    <row r="43" spans="1:30" s="93" customFormat="1" x14ac:dyDescent="0.25">
      <c r="A43" s="88"/>
      <c r="B43" s="109" t="s">
        <v>74</v>
      </c>
      <c r="C43" s="87"/>
      <c r="D43" s="87"/>
      <c r="E43" s="89"/>
      <c r="F43" s="92"/>
      <c r="G43" s="106"/>
      <c r="H43" s="89"/>
      <c r="I43" s="89"/>
      <c r="J43" s="89"/>
      <c r="K43" s="89"/>
      <c r="L43" s="89"/>
      <c r="M43" s="89"/>
      <c r="S43" s="94"/>
      <c r="T43" s="95"/>
      <c r="X43" s="94"/>
      <c r="Y43" s="95"/>
      <c r="AC43" s="233"/>
      <c r="AD43" s="94"/>
    </row>
    <row r="44" spans="1:30" s="93" customFormat="1" x14ac:dyDescent="0.25">
      <c r="A44" s="112">
        <v>1000</v>
      </c>
      <c r="B44" s="120" t="s">
        <v>283</v>
      </c>
      <c r="C44" s="114" t="s">
        <v>26</v>
      </c>
      <c r="D44" s="114">
        <v>1996</v>
      </c>
      <c r="E44" s="115" t="s">
        <v>76</v>
      </c>
      <c r="F44" s="116">
        <v>0</v>
      </c>
      <c r="G44" s="117">
        <v>7505</v>
      </c>
      <c r="H44" s="115"/>
      <c r="I44" s="115"/>
      <c r="J44" s="115" t="s">
        <v>53</v>
      </c>
      <c r="K44" s="115"/>
      <c r="L44" s="115"/>
      <c r="M44" s="115"/>
      <c r="N44" s="118"/>
      <c r="O44" s="118"/>
      <c r="P44" s="118"/>
      <c r="Q44" s="118"/>
      <c r="R44" s="118"/>
      <c r="S44" s="119">
        <v>7962.53</v>
      </c>
      <c r="T44" s="95"/>
      <c r="X44" s="119">
        <f>+S44*1.01</f>
        <v>8042.1552999999994</v>
      </c>
      <c r="Y44" s="95"/>
      <c r="AC44" s="234">
        <f>+X44*1.03</f>
        <v>8283.4199589999989</v>
      </c>
      <c r="AD44" s="94">
        <f>SUM(AC44:AC45)</f>
        <v>8283.4199589999989</v>
      </c>
    </row>
    <row r="45" spans="1:30" s="93" customFormat="1" x14ac:dyDescent="0.2">
      <c r="A45" s="112"/>
      <c r="B45" s="120"/>
      <c r="C45" s="123"/>
      <c r="D45" s="114"/>
      <c r="E45" s="115"/>
      <c r="F45" s="116"/>
      <c r="G45" s="117"/>
      <c r="H45" s="115"/>
      <c r="I45" s="115"/>
      <c r="J45" s="115"/>
      <c r="K45" s="115"/>
      <c r="L45" s="115"/>
      <c r="M45" s="115"/>
      <c r="N45" s="118"/>
      <c r="O45" s="118"/>
      <c r="P45" s="118"/>
      <c r="Q45" s="118"/>
      <c r="R45" s="118"/>
      <c r="S45" s="119"/>
      <c r="T45" s="95">
        <f>SUM(S44:S45)</f>
        <v>7962.53</v>
      </c>
      <c r="X45" s="119"/>
      <c r="Y45" s="95">
        <f>SUM(X44:X45)</f>
        <v>8042.1552999999994</v>
      </c>
      <c r="AC45" s="234"/>
    </row>
    <row r="46" spans="1:30" s="93" customFormat="1" x14ac:dyDescent="0.25">
      <c r="A46" s="88"/>
      <c r="B46" s="110"/>
      <c r="C46" s="87"/>
      <c r="D46" s="87"/>
      <c r="E46" s="89"/>
      <c r="F46" s="92"/>
      <c r="G46" s="106"/>
      <c r="H46" s="89"/>
      <c r="I46" s="89"/>
      <c r="J46" s="89"/>
      <c r="K46" s="89"/>
      <c r="L46" s="89"/>
      <c r="M46" s="89"/>
      <c r="S46" s="94"/>
      <c r="T46" s="95"/>
      <c r="X46" s="94"/>
      <c r="Y46" s="95"/>
      <c r="AC46" s="233"/>
      <c r="AD46" s="94"/>
    </row>
    <row r="47" spans="1:30" s="93" customFormat="1" x14ac:dyDescent="0.2">
      <c r="A47" s="143"/>
      <c r="B47" s="144" t="s">
        <v>102</v>
      </c>
      <c r="C47" s="145"/>
      <c r="D47" s="145"/>
      <c r="E47" s="146"/>
      <c r="F47" s="147"/>
      <c r="G47" s="148"/>
      <c r="H47" s="146"/>
      <c r="I47" s="146"/>
      <c r="J47" s="146"/>
      <c r="K47" s="146"/>
      <c r="L47" s="146"/>
      <c r="M47" s="146"/>
      <c r="N47" s="149"/>
      <c r="O47" s="149"/>
      <c r="P47" s="149"/>
      <c r="Q47" s="149"/>
      <c r="R47" s="149"/>
      <c r="S47" s="150"/>
      <c r="T47" s="149"/>
      <c r="U47" s="149"/>
      <c r="X47" s="150"/>
      <c r="Y47" s="149"/>
      <c r="AC47" s="236"/>
      <c r="AD47" s="149"/>
    </row>
    <row r="48" spans="1:30" ht="15" x14ac:dyDescent="0.2">
      <c r="A48" s="137">
        <v>5000</v>
      </c>
      <c r="B48" s="138" t="s">
        <v>439</v>
      </c>
      <c r="C48" s="139" t="s">
        <v>436</v>
      </c>
      <c r="D48" s="139"/>
      <c r="E48" s="137"/>
      <c r="F48" s="140"/>
      <c r="G48" s="141">
        <v>136000</v>
      </c>
      <c r="H48" s="137" t="s">
        <v>174</v>
      </c>
      <c r="I48" s="137"/>
      <c r="J48" s="137" t="s">
        <v>432</v>
      </c>
      <c r="K48" s="137" t="s">
        <v>433</v>
      </c>
      <c r="L48" s="137"/>
      <c r="M48" s="137" t="s">
        <v>436</v>
      </c>
      <c r="N48" s="137"/>
      <c r="O48" s="137"/>
      <c r="P48" s="137"/>
      <c r="Q48" s="137"/>
      <c r="R48" s="137"/>
      <c r="S48" s="142">
        <v>0</v>
      </c>
      <c r="X48" s="119">
        <f t="shared" ref="X48:X110" si="3">+S48*1.01</f>
        <v>0</v>
      </c>
      <c r="AC48" s="234">
        <f t="shared" ref="AC48:AC109" si="4">+X48*1.03</f>
        <v>0</v>
      </c>
    </row>
    <row r="49" spans="1:30" ht="15" x14ac:dyDescent="0.2">
      <c r="A49" s="137">
        <v>5001</v>
      </c>
      <c r="B49" s="122" t="s">
        <v>438</v>
      </c>
      <c r="C49" s="123" t="s">
        <v>26</v>
      </c>
      <c r="D49" s="123">
        <v>2010</v>
      </c>
      <c r="E49" s="121"/>
      <c r="F49" s="124">
        <v>2602</v>
      </c>
      <c r="G49" s="125"/>
      <c r="H49" s="121" t="s">
        <v>174</v>
      </c>
      <c r="I49" s="121"/>
      <c r="J49" s="121" t="s">
        <v>434</v>
      </c>
      <c r="K49" s="121" t="s">
        <v>435</v>
      </c>
      <c r="L49" s="121"/>
      <c r="M49" s="121" t="s">
        <v>437</v>
      </c>
      <c r="N49" s="121"/>
      <c r="O49" s="121"/>
      <c r="P49" s="121"/>
      <c r="Q49" s="121"/>
      <c r="R49" s="121"/>
      <c r="S49" s="126">
        <v>3000</v>
      </c>
      <c r="X49" s="119">
        <f t="shared" si="3"/>
        <v>3030</v>
      </c>
      <c r="AC49" s="234">
        <f t="shared" si="4"/>
        <v>3120.9</v>
      </c>
    </row>
    <row r="50" spans="1:30" ht="15" x14ac:dyDescent="0.2">
      <c r="A50" s="137">
        <v>5002</v>
      </c>
      <c r="B50" s="122" t="s">
        <v>232</v>
      </c>
      <c r="C50" s="123" t="s">
        <v>26</v>
      </c>
      <c r="D50" s="123"/>
      <c r="E50" s="121" t="s">
        <v>104</v>
      </c>
      <c r="F50" s="124"/>
      <c r="G50" s="125">
        <v>600</v>
      </c>
      <c r="H50" s="121" t="s">
        <v>266</v>
      </c>
      <c r="I50" s="121"/>
      <c r="J50" s="121" t="s">
        <v>120</v>
      </c>
      <c r="K50" s="121" t="s">
        <v>170</v>
      </c>
      <c r="L50" s="121"/>
      <c r="M50" s="121"/>
      <c r="N50" s="121"/>
      <c r="O50" s="121"/>
      <c r="P50" s="121"/>
      <c r="Q50" s="121"/>
      <c r="R50" s="121"/>
      <c r="S50" s="126">
        <v>600</v>
      </c>
      <c r="X50" s="119">
        <f t="shared" si="3"/>
        <v>606</v>
      </c>
      <c r="AC50" s="234">
        <f t="shared" si="4"/>
        <v>624.18000000000006</v>
      </c>
    </row>
    <row r="51" spans="1:30" ht="15" x14ac:dyDescent="0.2">
      <c r="A51" s="137">
        <v>5003</v>
      </c>
      <c r="B51" s="122" t="s">
        <v>232</v>
      </c>
      <c r="C51" s="123" t="s">
        <v>26</v>
      </c>
      <c r="D51" s="123"/>
      <c r="E51" s="121" t="s">
        <v>104</v>
      </c>
      <c r="F51" s="124"/>
      <c r="G51" s="125">
        <v>600</v>
      </c>
      <c r="H51" s="121" t="s">
        <v>267</v>
      </c>
      <c r="I51" s="121" t="s">
        <v>269</v>
      </c>
      <c r="J51" s="121" t="s">
        <v>182</v>
      </c>
      <c r="K51" s="121" t="s">
        <v>183</v>
      </c>
      <c r="L51" s="121"/>
      <c r="M51" s="121"/>
      <c r="N51" s="121"/>
      <c r="O51" s="121"/>
      <c r="P51" s="121"/>
      <c r="Q51" s="121"/>
      <c r="R51" s="121"/>
      <c r="S51" s="126">
        <v>600</v>
      </c>
      <c r="X51" s="119">
        <f t="shared" si="3"/>
        <v>606</v>
      </c>
      <c r="AC51" s="234">
        <f t="shared" si="4"/>
        <v>624.18000000000006</v>
      </c>
    </row>
    <row r="52" spans="1:30" ht="15" x14ac:dyDescent="0.2">
      <c r="A52" s="137">
        <v>5004</v>
      </c>
      <c r="B52" s="122" t="s">
        <v>232</v>
      </c>
      <c r="C52" s="123" t="s">
        <v>26</v>
      </c>
      <c r="D52" s="123"/>
      <c r="E52" s="121" t="s">
        <v>104</v>
      </c>
      <c r="F52" s="124"/>
      <c r="G52" s="125">
        <v>600</v>
      </c>
      <c r="H52" s="121" t="s">
        <v>267</v>
      </c>
      <c r="I52" s="121" t="s">
        <v>269</v>
      </c>
      <c r="J52" s="121" t="s">
        <v>192</v>
      </c>
      <c r="K52" s="121"/>
      <c r="L52" s="121"/>
      <c r="M52" s="121"/>
      <c r="N52" s="121"/>
      <c r="O52" s="121"/>
      <c r="P52" s="121"/>
      <c r="Q52" s="121"/>
      <c r="R52" s="121"/>
      <c r="S52" s="126">
        <v>600</v>
      </c>
      <c r="X52" s="119">
        <f t="shared" si="3"/>
        <v>606</v>
      </c>
      <c r="AC52" s="234">
        <f t="shared" si="4"/>
        <v>624.18000000000006</v>
      </c>
    </row>
    <row r="53" spans="1:30" ht="15" x14ac:dyDescent="0.2">
      <c r="A53" s="137">
        <v>5005</v>
      </c>
      <c r="B53" s="122" t="s">
        <v>232</v>
      </c>
      <c r="C53" s="123" t="s">
        <v>26</v>
      </c>
      <c r="D53" s="123"/>
      <c r="E53" s="121" t="s">
        <v>104</v>
      </c>
      <c r="F53" s="124"/>
      <c r="G53" s="125">
        <v>600</v>
      </c>
      <c r="H53" s="121" t="s">
        <v>267</v>
      </c>
      <c r="I53" s="121"/>
      <c r="J53" s="121" t="s">
        <v>192</v>
      </c>
      <c r="K53" s="121"/>
      <c r="L53" s="121"/>
      <c r="M53" s="121"/>
      <c r="N53" s="121"/>
      <c r="O53" s="121"/>
      <c r="P53" s="121"/>
      <c r="Q53" s="121"/>
      <c r="R53" s="121"/>
      <c r="S53" s="126">
        <v>600</v>
      </c>
      <c r="X53" s="119">
        <f t="shared" si="3"/>
        <v>606</v>
      </c>
      <c r="AC53" s="234">
        <f t="shared" si="4"/>
        <v>624.18000000000006</v>
      </c>
    </row>
    <row r="54" spans="1:30" ht="15" x14ac:dyDescent="0.2">
      <c r="A54" s="137">
        <v>5006</v>
      </c>
      <c r="B54" s="122" t="s">
        <v>232</v>
      </c>
      <c r="C54" s="123" t="s">
        <v>26</v>
      </c>
      <c r="D54" s="123"/>
      <c r="E54" s="121" t="s">
        <v>104</v>
      </c>
      <c r="F54" s="124"/>
      <c r="G54" s="125">
        <v>600</v>
      </c>
      <c r="H54" s="121" t="s">
        <v>267</v>
      </c>
      <c r="I54" s="121"/>
      <c r="J54" s="121" t="s">
        <v>192</v>
      </c>
      <c r="K54" s="121"/>
      <c r="L54" s="121"/>
      <c r="M54" s="121"/>
      <c r="N54" s="121"/>
      <c r="O54" s="121"/>
      <c r="P54" s="121"/>
      <c r="Q54" s="121"/>
      <c r="R54" s="121"/>
      <c r="S54" s="126">
        <v>600</v>
      </c>
      <c r="X54" s="119">
        <f t="shared" si="3"/>
        <v>606</v>
      </c>
      <c r="AC54" s="234">
        <f t="shared" si="4"/>
        <v>624.18000000000006</v>
      </c>
    </row>
    <row r="55" spans="1:30" ht="15" x14ac:dyDescent="0.2">
      <c r="A55" s="137">
        <v>5007</v>
      </c>
      <c r="B55" s="122" t="s">
        <v>232</v>
      </c>
      <c r="C55" s="123" t="s">
        <v>26</v>
      </c>
      <c r="D55" s="123"/>
      <c r="E55" s="121" t="s">
        <v>104</v>
      </c>
      <c r="F55" s="124"/>
      <c r="G55" s="125">
        <v>600</v>
      </c>
      <c r="H55" s="121" t="s">
        <v>267</v>
      </c>
      <c r="I55" s="121"/>
      <c r="J55" s="121" t="s">
        <v>192</v>
      </c>
      <c r="K55" s="121"/>
      <c r="L55" s="121"/>
      <c r="M55" s="121"/>
      <c r="N55" s="121"/>
      <c r="O55" s="121"/>
      <c r="P55" s="121"/>
      <c r="Q55" s="121"/>
      <c r="R55" s="121"/>
      <c r="S55" s="126">
        <v>600</v>
      </c>
      <c r="X55" s="119">
        <f t="shared" si="3"/>
        <v>606</v>
      </c>
      <c r="AC55" s="234">
        <f t="shared" si="4"/>
        <v>624.18000000000006</v>
      </c>
    </row>
    <row r="56" spans="1:30" s="172" customFormat="1" ht="15" x14ac:dyDescent="0.2">
      <c r="A56" s="137">
        <v>5008</v>
      </c>
      <c r="B56" s="122" t="s">
        <v>232</v>
      </c>
      <c r="C56" s="123" t="s">
        <v>26</v>
      </c>
      <c r="D56" s="123"/>
      <c r="E56" s="121" t="s">
        <v>104</v>
      </c>
      <c r="F56" s="124"/>
      <c r="G56" s="125">
        <v>600</v>
      </c>
      <c r="H56" s="121" t="s">
        <v>267</v>
      </c>
      <c r="I56" s="121"/>
      <c r="J56" s="121" t="s">
        <v>192</v>
      </c>
      <c r="K56" s="121"/>
      <c r="L56" s="121"/>
      <c r="M56" s="121"/>
      <c r="N56" s="121"/>
      <c r="O56" s="121"/>
      <c r="P56" s="121"/>
      <c r="Q56" s="121"/>
      <c r="R56" s="121"/>
      <c r="S56" s="126">
        <v>600</v>
      </c>
      <c r="T56" s="96"/>
      <c r="U56" s="96"/>
      <c r="V56" s="96"/>
      <c r="X56" s="119">
        <f t="shared" si="3"/>
        <v>606</v>
      </c>
      <c r="Y56" s="96"/>
      <c r="AC56" s="234">
        <f t="shared" si="4"/>
        <v>624.18000000000006</v>
      </c>
      <c r="AD56" s="96"/>
    </row>
    <row r="57" spans="1:30" ht="15" x14ac:dyDescent="0.2">
      <c r="A57" s="137">
        <v>5009</v>
      </c>
      <c r="B57" s="122" t="s">
        <v>232</v>
      </c>
      <c r="C57" s="123" t="s">
        <v>26</v>
      </c>
      <c r="D57" s="123"/>
      <c r="E57" s="121"/>
      <c r="F57" s="124"/>
      <c r="G57" s="125">
        <v>600</v>
      </c>
      <c r="H57" s="121" t="s">
        <v>173</v>
      </c>
      <c r="I57" s="121"/>
      <c r="J57" s="121" t="s">
        <v>35</v>
      </c>
      <c r="K57" s="121"/>
      <c r="L57" s="121"/>
      <c r="M57" s="121"/>
      <c r="N57" s="121"/>
      <c r="O57" s="121"/>
      <c r="P57" s="121"/>
      <c r="Q57" s="121"/>
      <c r="R57" s="121"/>
      <c r="S57" s="126">
        <v>600</v>
      </c>
      <c r="X57" s="119">
        <f t="shared" si="3"/>
        <v>606</v>
      </c>
      <c r="AC57" s="234">
        <f t="shared" si="4"/>
        <v>624.18000000000006</v>
      </c>
    </row>
    <row r="58" spans="1:30" ht="15" x14ac:dyDescent="0.2">
      <c r="A58" s="137">
        <v>5010</v>
      </c>
      <c r="B58" s="122" t="s">
        <v>232</v>
      </c>
      <c r="C58" s="123" t="s">
        <v>26</v>
      </c>
      <c r="D58" s="123"/>
      <c r="E58" s="121"/>
      <c r="F58" s="124"/>
      <c r="G58" s="125">
        <v>600</v>
      </c>
      <c r="H58" s="121" t="s">
        <v>173</v>
      </c>
      <c r="I58" s="121"/>
      <c r="J58" s="121" t="s">
        <v>35</v>
      </c>
      <c r="K58" s="121"/>
      <c r="L58" s="121"/>
      <c r="M58" s="121"/>
      <c r="N58" s="121"/>
      <c r="O58" s="121"/>
      <c r="P58" s="121"/>
      <c r="Q58" s="121"/>
      <c r="R58" s="121"/>
      <c r="S58" s="126">
        <v>600</v>
      </c>
      <c r="X58" s="119">
        <f t="shared" si="3"/>
        <v>606</v>
      </c>
      <c r="AC58" s="234">
        <f t="shared" si="4"/>
        <v>624.18000000000006</v>
      </c>
    </row>
    <row r="59" spans="1:30" ht="15" x14ac:dyDescent="0.2">
      <c r="A59" s="137">
        <v>5011</v>
      </c>
      <c r="B59" s="122" t="s">
        <v>232</v>
      </c>
      <c r="C59" s="123" t="s">
        <v>26</v>
      </c>
      <c r="D59" s="123"/>
      <c r="E59" s="121"/>
      <c r="F59" s="124"/>
      <c r="G59" s="125">
        <v>600</v>
      </c>
      <c r="H59" s="121" t="s">
        <v>173</v>
      </c>
      <c r="I59" s="121"/>
      <c r="J59" s="121" t="s">
        <v>35</v>
      </c>
      <c r="K59" s="121"/>
      <c r="L59" s="121"/>
      <c r="M59" s="121"/>
      <c r="N59" s="121"/>
      <c r="O59" s="121"/>
      <c r="P59" s="121"/>
      <c r="Q59" s="121"/>
      <c r="R59" s="121"/>
      <c r="S59" s="126">
        <v>600</v>
      </c>
      <c r="X59" s="119">
        <f t="shared" si="3"/>
        <v>606</v>
      </c>
      <c r="AC59" s="234">
        <f t="shared" si="4"/>
        <v>624.18000000000006</v>
      </c>
    </row>
    <row r="60" spans="1:30" ht="15" x14ac:dyDescent="0.2">
      <c r="A60" s="137">
        <v>5012</v>
      </c>
      <c r="B60" s="122" t="s">
        <v>232</v>
      </c>
      <c r="C60" s="123" t="s">
        <v>26</v>
      </c>
      <c r="D60" s="123"/>
      <c r="E60" s="121"/>
      <c r="F60" s="124"/>
      <c r="G60" s="125">
        <v>600</v>
      </c>
      <c r="H60" s="121" t="s">
        <v>173</v>
      </c>
      <c r="I60" s="121"/>
      <c r="J60" s="121" t="s">
        <v>35</v>
      </c>
      <c r="K60" s="121"/>
      <c r="L60" s="121"/>
      <c r="M60" s="121"/>
      <c r="N60" s="121"/>
      <c r="O60" s="121"/>
      <c r="P60" s="121"/>
      <c r="Q60" s="121"/>
      <c r="R60" s="121"/>
      <c r="S60" s="126">
        <v>600</v>
      </c>
      <c r="X60" s="119">
        <f t="shared" si="3"/>
        <v>606</v>
      </c>
      <c r="AC60" s="234">
        <f t="shared" si="4"/>
        <v>624.18000000000006</v>
      </c>
    </row>
    <row r="61" spans="1:30" ht="15" x14ac:dyDescent="0.2">
      <c r="A61" s="137">
        <v>5013</v>
      </c>
      <c r="B61" s="122" t="s">
        <v>232</v>
      </c>
      <c r="C61" s="123" t="s">
        <v>26</v>
      </c>
      <c r="D61" s="123"/>
      <c r="E61" s="121"/>
      <c r="F61" s="124"/>
      <c r="G61" s="125">
        <v>600</v>
      </c>
      <c r="H61" s="121" t="s">
        <v>173</v>
      </c>
      <c r="I61" s="121"/>
      <c r="J61" s="121" t="s">
        <v>35</v>
      </c>
      <c r="K61" s="121"/>
      <c r="L61" s="121"/>
      <c r="M61" s="121"/>
      <c r="N61" s="121"/>
      <c r="O61" s="121"/>
      <c r="P61" s="121"/>
      <c r="Q61" s="121"/>
      <c r="R61" s="121"/>
      <c r="S61" s="126">
        <v>600</v>
      </c>
      <c r="X61" s="119">
        <f t="shared" si="3"/>
        <v>606</v>
      </c>
      <c r="AC61" s="234">
        <f t="shared" si="4"/>
        <v>624.18000000000006</v>
      </c>
    </row>
    <row r="62" spans="1:30" ht="15" x14ac:dyDescent="0.2">
      <c r="A62" s="137">
        <v>5014</v>
      </c>
      <c r="B62" s="122" t="s">
        <v>232</v>
      </c>
      <c r="C62" s="123" t="s">
        <v>26</v>
      </c>
      <c r="D62" s="123"/>
      <c r="E62" s="121"/>
      <c r="F62" s="124"/>
      <c r="G62" s="125">
        <v>600</v>
      </c>
      <c r="H62" s="121" t="s">
        <v>266</v>
      </c>
      <c r="I62" s="121"/>
      <c r="J62" s="121" t="s">
        <v>233</v>
      </c>
      <c r="K62" s="121"/>
      <c r="L62" s="121"/>
      <c r="M62" s="121"/>
      <c r="N62" s="121"/>
      <c r="O62" s="121"/>
      <c r="P62" s="121"/>
      <c r="Q62" s="121"/>
      <c r="R62" s="121"/>
      <c r="S62" s="126">
        <v>600</v>
      </c>
      <c r="X62" s="119">
        <f t="shared" si="3"/>
        <v>606</v>
      </c>
      <c r="AC62" s="234">
        <f t="shared" si="4"/>
        <v>624.18000000000006</v>
      </c>
    </row>
    <row r="63" spans="1:30" ht="15" x14ac:dyDescent="0.2">
      <c r="A63" s="137">
        <v>5015</v>
      </c>
      <c r="B63" s="122" t="s">
        <v>232</v>
      </c>
      <c r="C63" s="123" t="s">
        <v>26</v>
      </c>
      <c r="D63" s="123"/>
      <c r="E63" s="121"/>
      <c r="F63" s="124"/>
      <c r="G63" s="125">
        <v>600</v>
      </c>
      <c r="H63" s="121" t="s">
        <v>267</v>
      </c>
      <c r="I63" s="121"/>
      <c r="J63" s="121" t="s">
        <v>233</v>
      </c>
      <c r="K63" s="121"/>
      <c r="L63" s="121"/>
      <c r="M63" s="121"/>
      <c r="N63" s="121"/>
      <c r="O63" s="121"/>
      <c r="P63" s="121"/>
      <c r="Q63" s="121"/>
      <c r="R63" s="121"/>
      <c r="S63" s="126">
        <v>600</v>
      </c>
      <c r="X63" s="119">
        <f t="shared" si="3"/>
        <v>606</v>
      </c>
      <c r="AC63" s="234">
        <f t="shared" si="4"/>
        <v>624.18000000000006</v>
      </c>
    </row>
    <row r="64" spans="1:30" ht="15" x14ac:dyDescent="0.2">
      <c r="A64" s="137">
        <v>5016</v>
      </c>
      <c r="B64" s="122" t="s">
        <v>232</v>
      </c>
      <c r="C64" s="123" t="s">
        <v>26</v>
      </c>
      <c r="D64" s="123"/>
      <c r="E64" s="121"/>
      <c r="F64" s="124"/>
      <c r="G64" s="125">
        <v>600</v>
      </c>
      <c r="H64" s="121" t="s">
        <v>266</v>
      </c>
      <c r="I64" s="121"/>
      <c r="J64" s="121" t="s">
        <v>233</v>
      </c>
      <c r="K64" s="121"/>
      <c r="L64" s="121"/>
      <c r="M64" s="121"/>
      <c r="N64" s="121"/>
      <c r="O64" s="121"/>
      <c r="P64" s="121"/>
      <c r="Q64" s="121"/>
      <c r="R64" s="121"/>
      <c r="S64" s="126">
        <v>600</v>
      </c>
      <c r="X64" s="119">
        <f t="shared" si="3"/>
        <v>606</v>
      </c>
      <c r="AC64" s="234">
        <f t="shared" si="4"/>
        <v>624.18000000000006</v>
      </c>
    </row>
    <row r="65" spans="1:30" ht="15" x14ac:dyDescent="0.2">
      <c r="A65" s="137">
        <v>5017</v>
      </c>
      <c r="B65" s="122" t="s">
        <v>232</v>
      </c>
      <c r="C65" s="123" t="s">
        <v>26</v>
      </c>
      <c r="D65" s="123"/>
      <c r="E65" s="121"/>
      <c r="F65" s="124"/>
      <c r="G65" s="125">
        <v>600</v>
      </c>
      <c r="H65" s="121" t="s">
        <v>267</v>
      </c>
      <c r="I65" s="121"/>
      <c r="J65" s="121" t="s">
        <v>233</v>
      </c>
      <c r="K65" s="121"/>
      <c r="L65" s="121"/>
      <c r="M65" s="121"/>
      <c r="N65" s="121"/>
      <c r="O65" s="121"/>
      <c r="P65" s="121"/>
      <c r="Q65" s="121"/>
      <c r="R65" s="121"/>
      <c r="S65" s="126">
        <v>600</v>
      </c>
      <c r="X65" s="119">
        <f t="shared" si="3"/>
        <v>606</v>
      </c>
      <c r="AC65" s="234">
        <f t="shared" si="4"/>
        <v>624.18000000000006</v>
      </c>
    </row>
    <row r="66" spans="1:30" ht="15" x14ac:dyDescent="0.2">
      <c r="A66" s="137">
        <v>5018</v>
      </c>
      <c r="B66" s="122" t="s">
        <v>232</v>
      </c>
      <c r="C66" s="123" t="s">
        <v>26</v>
      </c>
      <c r="D66" s="123"/>
      <c r="E66" s="121"/>
      <c r="F66" s="124"/>
      <c r="G66" s="125">
        <v>600</v>
      </c>
      <c r="H66" s="121" t="s">
        <v>267</v>
      </c>
      <c r="I66" s="121" t="s">
        <v>269</v>
      </c>
      <c r="J66" s="121" t="s">
        <v>236</v>
      </c>
      <c r="K66" s="121" t="s">
        <v>237</v>
      </c>
      <c r="L66" s="121"/>
      <c r="M66" s="121"/>
      <c r="N66" s="121"/>
      <c r="O66" s="121"/>
      <c r="P66" s="121"/>
      <c r="Q66" s="121"/>
      <c r="R66" s="121"/>
      <c r="S66" s="126">
        <v>600</v>
      </c>
      <c r="X66" s="119">
        <f t="shared" si="3"/>
        <v>606</v>
      </c>
      <c r="AC66" s="234">
        <f t="shared" si="4"/>
        <v>624.18000000000006</v>
      </c>
    </row>
    <row r="67" spans="1:30" ht="15" x14ac:dyDescent="0.2">
      <c r="A67" s="137">
        <v>5019</v>
      </c>
      <c r="B67" s="122" t="s">
        <v>232</v>
      </c>
      <c r="C67" s="123" t="s">
        <v>26</v>
      </c>
      <c r="D67" s="123"/>
      <c r="E67" s="121"/>
      <c r="F67" s="124"/>
      <c r="G67" s="125">
        <v>600</v>
      </c>
      <c r="H67" s="121" t="s">
        <v>267</v>
      </c>
      <c r="I67" s="121" t="s">
        <v>269</v>
      </c>
      <c r="J67" s="121" t="s">
        <v>236</v>
      </c>
      <c r="K67" s="121" t="s">
        <v>237</v>
      </c>
      <c r="L67" s="121"/>
      <c r="M67" s="121"/>
      <c r="N67" s="121"/>
      <c r="O67" s="121"/>
      <c r="P67" s="121"/>
      <c r="Q67" s="121"/>
      <c r="R67" s="121"/>
      <c r="S67" s="126">
        <v>600</v>
      </c>
      <c r="X67" s="119">
        <f t="shared" si="3"/>
        <v>606</v>
      </c>
      <c r="AC67" s="234">
        <f t="shared" si="4"/>
        <v>624.18000000000006</v>
      </c>
    </row>
    <row r="68" spans="1:30" ht="15" x14ac:dyDescent="0.2">
      <c r="A68" s="137">
        <v>5020</v>
      </c>
      <c r="B68" s="122" t="s">
        <v>234</v>
      </c>
      <c r="C68" s="123" t="s">
        <v>26</v>
      </c>
      <c r="D68" s="123"/>
      <c r="E68" s="121"/>
      <c r="F68" s="124"/>
      <c r="G68" s="125">
        <v>600</v>
      </c>
      <c r="H68" s="121" t="s">
        <v>174</v>
      </c>
      <c r="I68" s="121"/>
      <c r="J68" s="121" t="s">
        <v>120</v>
      </c>
      <c r="K68" s="121" t="s">
        <v>171</v>
      </c>
      <c r="L68" s="121"/>
      <c r="M68" s="121"/>
      <c r="N68" s="121"/>
      <c r="O68" s="121"/>
      <c r="P68" s="121"/>
      <c r="Q68" s="121"/>
      <c r="R68" s="121"/>
      <c r="S68" s="126">
        <v>600</v>
      </c>
      <c r="X68" s="119">
        <f t="shared" si="3"/>
        <v>606</v>
      </c>
      <c r="AC68" s="234">
        <f t="shared" si="4"/>
        <v>624.18000000000006</v>
      </c>
    </row>
    <row r="69" spans="1:30" ht="15" x14ac:dyDescent="0.2">
      <c r="A69" s="137">
        <v>5021</v>
      </c>
      <c r="B69" s="122" t="s">
        <v>234</v>
      </c>
      <c r="C69" s="123" t="s">
        <v>26</v>
      </c>
      <c r="D69" s="123"/>
      <c r="E69" s="121"/>
      <c r="F69" s="124"/>
      <c r="G69" s="125">
        <v>600</v>
      </c>
      <c r="H69" s="121" t="s">
        <v>267</v>
      </c>
      <c r="I69" s="121"/>
      <c r="J69" s="121" t="s">
        <v>233</v>
      </c>
      <c r="K69" s="121"/>
      <c r="L69" s="121"/>
      <c r="M69" s="121"/>
      <c r="N69" s="121"/>
      <c r="O69" s="121"/>
      <c r="P69" s="121"/>
      <c r="Q69" s="121"/>
      <c r="R69" s="121"/>
      <c r="S69" s="126">
        <v>600</v>
      </c>
      <c r="X69" s="119">
        <f t="shared" si="3"/>
        <v>606</v>
      </c>
      <c r="AC69" s="234">
        <f t="shared" si="4"/>
        <v>624.18000000000006</v>
      </c>
    </row>
    <row r="70" spans="1:30" ht="15" x14ac:dyDescent="0.2">
      <c r="A70" s="137">
        <v>5022</v>
      </c>
      <c r="B70" s="122" t="s">
        <v>210</v>
      </c>
      <c r="C70" s="123" t="s">
        <v>26</v>
      </c>
      <c r="D70" s="123"/>
      <c r="E70" s="121"/>
      <c r="F70" s="124"/>
      <c r="G70" s="125">
        <v>1000</v>
      </c>
      <c r="H70" s="121" t="s">
        <v>173</v>
      </c>
      <c r="I70" s="121"/>
      <c r="J70" s="121" t="s">
        <v>35</v>
      </c>
      <c r="K70" s="121"/>
      <c r="L70" s="121"/>
      <c r="M70" s="121"/>
      <c r="N70" s="121"/>
      <c r="O70" s="121"/>
      <c r="P70" s="121"/>
      <c r="Q70" s="121"/>
      <c r="R70" s="121"/>
      <c r="S70" s="126">
        <v>1000</v>
      </c>
      <c r="X70" s="119">
        <f t="shared" si="3"/>
        <v>1010</v>
      </c>
      <c r="AC70" s="234">
        <f t="shared" si="4"/>
        <v>1040.3</v>
      </c>
    </row>
    <row r="71" spans="1:30" ht="15" x14ac:dyDescent="0.2">
      <c r="A71" s="137">
        <v>5023</v>
      </c>
      <c r="B71" s="122" t="s">
        <v>225</v>
      </c>
      <c r="C71" s="123" t="s">
        <v>26</v>
      </c>
      <c r="D71" s="123">
        <v>2012</v>
      </c>
      <c r="E71" s="121" t="s">
        <v>142</v>
      </c>
      <c r="F71" s="124"/>
      <c r="G71" s="125">
        <v>340</v>
      </c>
      <c r="H71" s="121" t="s">
        <v>174</v>
      </c>
      <c r="I71" s="121"/>
      <c r="J71" s="121" t="s">
        <v>154</v>
      </c>
      <c r="K71" s="121" t="s">
        <v>224</v>
      </c>
      <c r="L71" s="121"/>
      <c r="M71" s="121"/>
      <c r="N71" s="121"/>
      <c r="O71" s="121"/>
      <c r="P71" s="121"/>
      <c r="Q71" s="121"/>
      <c r="R71" s="121"/>
      <c r="S71" s="126">
        <v>0</v>
      </c>
      <c r="X71" s="119">
        <f t="shared" si="3"/>
        <v>0</v>
      </c>
      <c r="AC71" s="234">
        <f t="shared" si="4"/>
        <v>0</v>
      </c>
    </row>
    <row r="72" spans="1:30" ht="15" x14ac:dyDescent="0.2">
      <c r="A72" s="137">
        <v>5024</v>
      </c>
      <c r="B72" s="122" t="s">
        <v>225</v>
      </c>
      <c r="C72" s="123" t="s">
        <v>26</v>
      </c>
      <c r="D72" s="123">
        <v>2012</v>
      </c>
      <c r="E72" s="121" t="s">
        <v>142</v>
      </c>
      <c r="F72" s="124"/>
      <c r="G72" s="125">
        <v>340</v>
      </c>
      <c r="H72" s="121" t="s">
        <v>174</v>
      </c>
      <c r="I72" s="121"/>
      <c r="J72" s="121" t="s">
        <v>154</v>
      </c>
      <c r="K72" s="121" t="s">
        <v>224</v>
      </c>
      <c r="L72" s="121"/>
      <c r="M72" s="121"/>
      <c r="N72" s="121"/>
      <c r="O72" s="121"/>
      <c r="P72" s="121"/>
      <c r="Q72" s="121"/>
      <c r="R72" s="121"/>
      <c r="S72" s="126">
        <v>0</v>
      </c>
      <c r="X72" s="119">
        <f t="shared" si="3"/>
        <v>0</v>
      </c>
      <c r="AC72" s="234">
        <f t="shared" si="4"/>
        <v>0</v>
      </c>
    </row>
    <row r="73" spans="1:30" ht="15" x14ac:dyDescent="0.2">
      <c r="A73" s="137">
        <v>5025</v>
      </c>
      <c r="B73" s="122" t="s">
        <v>225</v>
      </c>
      <c r="C73" s="123" t="s">
        <v>26</v>
      </c>
      <c r="D73" s="123">
        <v>2012</v>
      </c>
      <c r="E73" s="121" t="s">
        <v>142</v>
      </c>
      <c r="F73" s="124"/>
      <c r="G73" s="125">
        <v>340</v>
      </c>
      <c r="H73" s="121" t="s">
        <v>174</v>
      </c>
      <c r="I73" s="121"/>
      <c r="J73" s="121" t="s">
        <v>154</v>
      </c>
      <c r="K73" s="121" t="s">
        <v>224</v>
      </c>
      <c r="L73" s="121"/>
      <c r="M73" s="121"/>
      <c r="N73" s="121"/>
      <c r="O73" s="121"/>
      <c r="P73" s="121"/>
      <c r="Q73" s="121"/>
      <c r="R73" s="121"/>
      <c r="S73" s="126">
        <v>0</v>
      </c>
      <c r="X73" s="119">
        <f t="shared" si="3"/>
        <v>0</v>
      </c>
      <c r="AC73" s="234">
        <f t="shared" si="4"/>
        <v>0</v>
      </c>
    </row>
    <row r="74" spans="1:30" x14ac:dyDescent="0.2">
      <c r="A74" s="137">
        <v>5026</v>
      </c>
      <c r="B74" s="167" t="s">
        <v>225</v>
      </c>
      <c r="C74" s="123" t="s">
        <v>26</v>
      </c>
      <c r="D74" s="168"/>
      <c r="E74" s="166"/>
      <c r="F74" s="169">
        <v>1122</v>
      </c>
      <c r="G74" s="170"/>
      <c r="H74" s="166" t="s">
        <v>174</v>
      </c>
      <c r="I74" s="166"/>
      <c r="J74" s="166" t="s">
        <v>233</v>
      </c>
      <c r="K74" s="166"/>
      <c r="L74" s="166"/>
      <c r="M74" s="166"/>
      <c r="N74" s="166"/>
      <c r="O74" s="166"/>
      <c r="P74" s="166"/>
      <c r="Q74" s="166"/>
      <c r="R74" s="166"/>
      <c r="S74" s="171">
        <v>0</v>
      </c>
      <c r="T74" s="172"/>
      <c r="U74" s="172"/>
      <c r="V74" s="172"/>
      <c r="X74" s="119">
        <f t="shared" si="3"/>
        <v>0</v>
      </c>
      <c r="Y74" s="172"/>
      <c r="AC74" s="234">
        <f t="shared" si="4"/>
        <v>0</v>
      </c>
      <c r="AD74" s="172"/>
    </row>
    <row r="75" spans="1:30" ht="15" x14ac:dyDescent="0.2">
      <c r="A75" s="137">
        <v>5027</v>
      </c>
      <c r="B75" s="122" t="s">
        <v>229</v>
      </c>
      <c r="C75" s="123" t="s">
        <v>26</v>
      </c>
      <c r="D75" s="123"/>
      <c r="E75" s="121"/>
      <c r="F75" s="124"/>
      <c r="G75" s="125">
        <v>2000</v>
      </c>
      <c r="H75" s="121" t="s">
        <v>200</v>
      </c>
      <c r="I75" s="121"/>
      <c r="J75" s="121" t="s">
        <v>154</v>
      </c>
      <c r="K75" s="121" t="s">
        <v>230</v>
      </c>
      <c r="L75" s="121"/>
      <c r="M75" s="121"/>
      <c r="N75" s="121"/>
      <c r="O75" s="121"/>
      <c r="P75" s="121"/>
      <c r="Q75" s="121"/>
      <c r="R75" s="121"/>
      <c r="S75" s="126">
        <v>2000</v>
      </c>
      <c r="X75" s="119">
        <f t="shared" si="3"/>
        <v>2020</v>
      </c>
      <c r="AC75" s="234">
        <f t="shared" si="4"/>
        <v>2080.6</v>
      </c>
    </row>
    <row r="76" spans="1:30" ht="15" x14ac:dyDescent="0.2">
      <c r="A76" s="137">
        <v>5028</v>
      </c>
      <c r="B76" s="122" t="s">
        <v>231</v>
      </c>
      <c r="C76" s="123" t="s">
        <v>26</v>
      </c>
      <c r="D76" s="123">
        <v>2011</v>
      </c>
      <c r="E76" s="121"/>
      <c r="F76" s="124">
        <v>2758</v>
      </c>
      <c r="G76" s="125"/>
      <c r="H76" s="121" t="s">
        <v>200</v>
      </c>
      <c r="I76" s="121"/>
      <c r="J76" s="121" t="s">
        <v>154</v>
      </c>
      <c r="K76" s="121" t="s">
        <v>224</v>
      </c>
      <c r="L76" s="121"/>
      <c r="M76" s="121"/>
      <c r="N76" s="121"/>
      <c r="O76" s="121"/>
      <c r="P76" s="121" t="s">
        <v>271</v>
      </c>
      <c r="Q76" s="121"/>
      <c r="R76" s="121"/>
      <c r="S76" s="126">
        <v>3952.15</v>
      </c>
      <c r="X76" s="119">
        <f t="shared" si="3"/>
        <v>3991.6714999999999</v>
      </c>
      <c r="AC76" s="234">
        <f t="shared" si="4"/>
        <v>4111.4216450000004</v>
      </c>
    </row>
    <row r="77" spans="1:30" ht="15" x14ac:dyDescent="0.2">
      <c r="A77" s="137">
        <v>5029</v>
      </c>
      <c r="B77" s="122" t="s">
        <v>221</v>
      </c>
      <c r="C77" s="123" t="s">
        <v>26</v>
      </c>
      <c r="D77" s="123">
        <v>2011</v>
      </c>
      <c r="E77" s="121"/>
      <c r="F77" s="124">
        <v>2207</v>
      </c>
      <c r="G77" s="125"/>
      <c r="H77" s="121" t="s">
        <v>222</v>
      </c>
      <c r="I77" s="121"/>
      <c r="J77" s="121" t="s">
        <v>216</v>
      </c>
      <c r="K77" s="121" t="s">
        <v>223</v>
      </c>
      <c r="L77" s="121"/>
      <c r="M77" s="121"/>
      <c r="N77" s="121"/>
      <c r="O77" s="121"/>
      <c r="P77" s="121"/>
      <c r="Q77" s="121"/>
      <c r="R77" s="121"/>
      <c r="S77" s="126">
        <v>2300</v>
      </c>
      <c r="X77" s="119">
        <f t="shared" si="3"/>
        <v>2323</v>
      </c>
      <c r="AC77" s="234">
        <f t="shared" si="4"/>
        <v>2392.69</v>
      </c>
    </row>
    <row r="78" spans="1:30" ht="15" x14ac:dyDescent="0.2">
      <c r="A78" s="219" t="s">
        <v>495</v>
      </c>
      <c r="B78" s="203" t="s">
        <v>221</v>
      </c>
      <c r="C78" s="204" t="s">
        <v>26</v>
      </c>
      <c r="D78" s="204">
        <v>2016</v>
      </c>
      <c r="E78" s="202" t="s">
        <v>490</v>
      </c>
      <c r="F78" s="124">
        <v>1320</v>
      </c>
      <c r="G78" s="125"/>
      <c r="H78" s="202"/>
      <c r="I78" s="202"/>
      <c r="J78" s="207" t="s">
        <v>120</v>
      </c>
      <c r="K78" s="207" t="s">
        <v>491</v>
      </c>
      <c r="L78" s="202"/>
      <c r="M78" s="202"/>
      <c r="N78" s="202"/>
      <c r="O78" s="202"/>
      <c r="P78" s="202"/>
      <c r="Q78" s="202"/>
      <c r="R78" s="202"/>
      <c r="S78" s="205"/>
      <c r="T78" s="97"/>
      <c r="X78" s="205">
        <v>2323</v>
      </c>
      <c r="AC78" s="234">
        <f t="shared" si="4"/>
        <v>2392.69</v>
      </c>
    </row>
    <row r="79" spans="1:30" ht="15" x14ac:dyDescent="0.2">
      <c r="A79" s="137">
        <v>5031</v>
      </c>
      <c r="B79" s="122" t="s">
        <v>175</v>
      </c>
      <c r="C79" s="123" t="s">
        <v>26</v>
      </c>
      <c r="D79" s="123">
        <v>2003</v>
      </c>
      <c r="E79" s="121" t="s">
        <v>124</v>
      </c>
      <c r="F79" s="124">
        <v>4250</v>
      </c>
      <c r="G79" s="125"/>
      <c r="H79" s="121" t="s">
        <v>272</v>
      </c>
      <c r="I79" s="121"/>
      <c r="J79" s="121" t="s">
        <v>120</v>
      </c>
      <c r="K79" s="121"/>
      <c r="L79" s="121"/>
      <c r="M79" s="121"/>
      <c r="N79" s="121"/>
      <c r="O79" s="121"/>
      <c r="P79" s="121"/>
      <c r="Q79" s="121"/>
      <c r="R79" s="121"/>
      <c r="S79" s="126">
        <v>6226.39</v>
      </c>
      <c r="X79" s="119">
        <f t="shared" si="3"/>
        <v>6288.6539000000002</v>
      </c>
      <c r="AC79" s="234">
        <f t="shared" si="4"/>
        <v>6477.3135170000005</v>
      </c>
    </row>
    <row r="80" spans="1:30" ht="15" x14ac:dyDescent="0.2">
      <c r="A80" s="137">
        <v>5032</v>
      </c>
      <c r="B80" s="122" t="s">
        <v>188</v>
      </c>
      <c r="C80" s="123" t="s">
        <v>26</v>
      </c>
      <c r="D80" s="123">
        <v>2002</v>
      </c>
      <c r="E80" s="121" t="s">
        <v>142</v>
      </c>
      <c r="F80" s="124"/>
      <c r="G80" s="125">
        <v>391</v>
      </c>
      <c r="H80" s="121" t="s">
        <v>174</v>
      </c>
      <c r="I80" s="121"/>
      <c r="J80" s="121" t="s">
        <v>182</v>
      </c>
      <c r="K80" s="121" t="s">
        <v>183</v>
      </c>
      <c r="L80" s="121"/>
      <c r="M80" s="121"/>
      <c r="N80" s="121"/>
      <c r="O80" s="121"/>
      <c r="P80" s="121" t="s">
        <v>276</v>
      </c>
      <c r="Q80" s="121"/>
      <c r="R80" s="121"/>
      <c r="S80" s="126">
        <v>415.16</v>
      </c>
      <c r="U80" s="96" t="s">
        <v>244</v>
      </c>
      <c r="X80" s="119">
        <f t="shared" si="3"/>
        <v>419.31160000000006</v>
      </c>
      <c r="AC80" s="234">
        <f t="shared" si="4"/>
        <v>431.89094800000009</v>
      </c>
    </row>
    <row r="81" spans="1:29" ht="15" x14ac:dyDescent="0.2">
      <c r="A81" s="137">
        <v>5033</v>
      </c>
      <c r="B81" s="122" t="s">
        <v>202</v>
      </c>
      <c r="C81" s="123" t="s">
        <v>26</v>
      </c>
      <c r="D81" s="123"/>
      <c r="E81" s="121" t="s">
        <v>258</v>
      </c>
      <c r="F81" s="124"/>
      <c r="G81" s="125">
        <v>300</v>
      </c>
      <c r="H81" s="121" t="s">
        <v>181</v>
      </c>
      <c r="I81" s="121"/>
      <c r="J81" s="121" t="s">
        <v>120</v>
      </c>
      <c r="K81" s="121" t="s">
        <v>176</v>
      </c>
      <c r="L81" s="121"/>
      <c r="M81" s="121"/>
      <c r="N81" s="121"/>
      <c r="O81" s="121"/>
      <c r="P81" s="121"/>
      <c r="Q81" s="121"/>
      <c r="R81" s="121"/>
      <c r="S81" s="126">
        <v>0</v>
      </c>
      <c r="X81" s="119">
        <f t="shared" si="3"/>
        <v>0</v>
      </c>
      <c r="AC81" s="234">
        <f t="shared" si="4"/>
        <v>0</v>
      </c>
    </row>
    <row r="82" spans="1:29" ht="15" x14ac:dyDescent="0.2">
      <c r="A82" s="137">
        <v>5034</v>
      </c>
      <c r="B82" s="122" t="s">
        <v>202</v>
      </c>
      <c r="C82" s="123" t="s">
        <v>26</v>
      </c>
      <c r="D82" s="123"/>
      <c r="E82" s="121" t="s">
        <v>258</v>
      </c>
      <c r="F82" s="124"/>
      <c r="G82" s="125">
        <v>300</v>
      </c>
      <c r="H82" s="121" t="s">
        <v>177</v>
      </c>
      <c r="I82" s="121"/>
      <c r="J82" s="121" t="s">
        <v>120</v>
      </c>
      <c r="K82" s="121" t="s">
        <v>178</v>
      </c>
      <c r="L82" s="121"/>
      <c r="M82" s="121"/>
      <c r="N82" s="121"/>
      <c r="O82" s="121"/>
      <c r="P82" s="121"/>
      <c r="Q82" s="121"/>
      <c r="R82" s="121"/>
      <c r="S82" s="126">
        <v>0</v>
      </c>
      <c r="X82" s="119">
        <f t="shared" si="3"/>
        <v>0</v>
      </c>
      <c r="AC82" s="234">
        <f t="shared" si="4"/>
        <v>0</v>
      </c>
    </row>
    <row r="83" spans="1:29" ht="15" x14ac:dyDescent="0.2">
      <c r="A83" s="137">
        <v>5035</v>
      </c>
      <c r="B83" s="122" t="s">
        <v>202</v>
      </c>
      <c r="C83" s="123" t="s">
        <v>26</v>
      </c>
      <c r="D83" s="123"/>
      <c r="E83" s="121" t="s">
        <v>258</v>
      </c>
      <c r="F83" s="124"/>
      <c r="G83" s="125">
        <v>300</v>
      </c>
      <c r="H83" s="121" t="s">
        <v>181</v>
      </c>
      <c r="I83" s="121"/>
      <c r="J83" s="121" t="s">
        <v>192</v>
      </c>
      <c r="K83" s="121" t="s">
        <v>203</v>
      </c>
      <c r="L83" s="121"/>
      <c r="M83" s="121"/>
      <c r="N83" s="121"/>
      <c r="O83" s="121"/>
      <c r="P83" s="121"/>
      <c r="Q83" s="121"/>
      <c r="R83" s="121"/>
      <c r="S83" s="126">
        <v>0</v>
      </c>
      <c r="X83" s="119">
        <f t="shared" si="3"/>
        <v>0</v>
      </c>
      <c r="AC83" s="234">
        <f t="shared" si="4"/>
        <v>0</v>
      </c>
    </row>
    <row r="84" spans="1:29" ht="15" x14ac:dyDescent="0.2">
      <c r="A84" s="137">
        <v>5036</v>
      </c>
      <c r="B84" s="122" t="s">
        <v>202</v>
      </c>
      <c r="C84" s="123" t="s">
        <v>26</v>
      </c>
      <c r="D84" s="123"/>
      <c r="E84" s="121" t="s">
        <v>258</v>
      </c>
      <c r="F84" s="124"/>
      <c r="G84" s="125">
        <v>300</v>
      </c>
      <c r="H84" s="121" t="s">
        <v>174</v>
      </c>
      <c r="I84" s="121"/>
      <c r="J84" s="121" t="s">
        <v>192</v>
      </c>
      <c r="K84" s="121" t="s">
        <v>204</v>
      </c>
      <c r="L84" s="121"/>
      <c r="M84" s="121"/>
      <c r="N84" s="121"/>
      <c r="O84" s="121"/>
      <c r="P84" s="121"/>
      <c r="Q84" s="121"/>
      <c r="R84" s="121"/>
      <c r="S84" s="126">
        <v>0</v>
      </c>
      <c r="X84" s="119">
        <f t="shared" si="3"/>
        <v>0</v>
      </c>
      <c r="AC84" s="234">
        <f t="shared" si="4"/>
        <v>0</v>
      </c>
    </row>
    <row r="85" spans="1:29" ht="15" x14ac:dyDescent="0.2">
      <c r="A85" s="137">
        <v>5037</v>
      </c>
      <c r="B85" s="122" t="s">
        <v>202</v>
      </c>
      <c r="C85" s="123" t="s">
        <v>26</v>
      </c>
      <c r="D85" s="123"/>
      <c r="E85" s="121"/>
      <c r="F85" s="124"/>
      <c r="G85" s="125">
        <v>300</v>
      </c>
      <c r="H85" s="121"/>
      <c r="I85" s="121"/>
      <c r="J85" s="121" t="s">
        <v>35</v>
      </c>
      <c r="K85" s="121" t="s">
        <v>443</v>
      </c>
      <c r="L85" s="121"/>
      <c r="M85" s="121"/>
      <c r="N85" s="121"/>
      <c r="O85" s="121"/>
      <c r="P85" s="121"/>
      <c r="Q85" s="121"/>
      <c r="R85" s="121"/>
      <c r="S85" s="126">
        <v>0</v>
      </c>
      <c r="X85" s="119">
        <f t="shared" si="3"/>
        <v>0</v>
      </c>
      <c r="AC85" s="234">
        <f t="shared" si="4"/>
        <v>0</v>
      </c>
    </row>
    <row r="86" spans="1:29" ht="15" x14ac:dyDescent="0.2">
      <c r="A86" s="137">
        <v>5038</v>
      </c>
      <c r="B86" s="122" t="s">
        <v>202</v>
      </c>
      <c r="C86" s="123" t="s">
        <v>26</v>
      </c>
      <c r="D86" s="123"/>
      <c r="E86" s="121"/>
      <c r="F86" s="124"/>
      <c r="G86" s="125">
        <v>300</v>
      </c>
      <c r="H86" s="121"/>
      <c r="I86" s="121"/>
      <c r="J86" s="121" t="s">
        <v>35</v>
      </c>
      <c r="K86" s="121" t="s">
        <v>443</v>
      </c>
      <c r="L86" s="121"/>
      <c r="M86" s="121"/>
      <c r="N86" s="121"/>
      <c r="O86" s="121"/>
      <c r="P86" s="121"/>
      <c r="Q86" s="121"/>
      <c r="R86" s="121"/>
      <c r="S86" s="126">
        <v>0</v>
      </c>
      <c r="X86" s="119">
        <f t="shared" si="3"/>
        <v>0</v>
      </c>
      <c r="AC86" s="234">
        <f t="shared" si="4"/>
        <v>0</v>
      </c>
    </row>
    <row r="87" spans="1:29" ht="15" x14ac:dyDescent="0.2">
      <c r="A87" s="137">
        <v>5039</v>
      </c>
      <c r="B87" s="122" t="s">
        <v>202</v>
      </c>
      <c r="C87" s="123" t="s">
        <v>26</v>
      </c>
      <c r="D87" s="123"/>
      <c r="E87" s="121"/>
      <c r="F87" s="124"/>
      <c r="G87" s="125">
        <v>300</v>
      </c>
      <c r="H87" s="121"/>
      <c r="I87" s="121"/>
      <c r="J87" s="121" t="s">
        <v>45</v>
      </c>
      <c r="K87" s="121" t="s">
        <v>462</v>
      </c>
      <c r="L87" s="121"/>
      <c r="M87" s="121"/>
      <c r="N87" s="121"/>
      <c r="O87" s="121"/>
      <c r="P87" s="121"/>
      <c r="Q87" s="121"/>
      <c r="R87" s="121"/>
      <c r="S87" s="126">
        <v>0</v>
      </c>
      <c r="X87" s="119">
        <f t="shared" si="3"/>
        <v>0</v>
      </c>
      <c r="AC87" s="234">
        <f t="shared" si="4"/>
        <v>0</v>
      </c>
    </row>
    <row r="88" spans="1:29" ht="15" x14ac:dyDescent="0.2">
      <c r="A88" s="137">
        <v>5040</v>
      </c>
      <c r="B88" s="122" t="s">
        <v>202</v>
      </c>
      <c r="C88" s="123" t="s">
        <v>26</v>
      </c>
      <c r="D88" s="123"/>
      <c r="E88" s="121" t="s">
        <v>258</v>
      </c>
      <c r="F88" s="124"/>
      <c r="G88" s="125">
        <v>300</v>
      </c>
      <c r="H88" s="121" t="s">
        <v>181</v>
      </c>
      <c r="I88" s="121"/>
      <c r="J88" s="121" t="s">
        <v>216</v>
      </c>
      <c r="K88" s="121" t="s">
        <v>217</v>
      </c>
      <c r="L88" s="121"/>
      <c r="M88" s="121"/>
      <c r="N88" s="121"/>
      <c r="O88" s="121"/>
      <c r="P88" s="121"/>
      <c r="Q88" s="121"/>
      <c r="R88" s="121"/>
      <c r="S88" s="126">
        <v>0</v>
      </c>
      <c r="X88" s="119">
        <f t="shared" si="3"/>
        <v>0</v>
      </c>
      <c r="AC88" s="234">
        <f t="shared" si="4"/>
        <v>0</v>
      </c>
    </row>
    <row r="89" spans="1:29" ht="15" x14ac:dyDescent="0.2">
      <c r="A89" s="137">
        <v>5041</v>
      </c>
      <c r="B89" s="122" t="s">
        <v>202</v>
      </c>
      <c r="C89" s="123" t="s">
        <v>26</v>
      </c>
      <c r="D89" s="123"/>
      <c r="E89" s="121" t="s">
        <v>258</v>
      </c>
      <c r="F89" s="124"/>
      <c r="G89" s="125">
        <v>300</v>
      </c>
      <c r="H89" s="121" t="s">
        <v>181</v>
      </c>
      <c r="I89" s="121"/>
      <c r="J89" s="121" t="s">
        <v>233</v>
      </c>
      <c r="K89" s="121"/>
      <c r="L89" s="121"/>
      <c r="M89" s="121"/>
      <c r="N89" s="121"/>
      <c r="O89" s="121"/>
      <c r="P89" s="121"/>
      <c r="Q89" s="121"/>
      <c r="R89" s="121"/>
      <c r="S89" s="126">
        <v>0</v>
      </c>
      <c r="X89" s="119">
        <f t="shared" si="3"/>
        <v>0</v>
      </c>
      <c r="AC89" s="234">
        <f t="shared" si="4"/>
        <v>0</v>
      </c>
    </row>
    <row r="90" spans="1:29" ht="15" x14ac:dyDescent="0.2">
      <c r="A90" s="137">
        <v>5042</v>
      </c>
      <c r="B90" s="122" t="s">
        <v>202</v>
      </c>
      <c r="C90" s="123" t="s">
        <v>26</v>
      </c>
      <c r="D90" s="123"/>
      <c r="E90" s="121" t="s">
        <v>258</v>
      </c>
      <c r="F90" s="124"/>
      <c r="G90" s="125">
        <v>300</v>
      </c>
      <c r="H90" s="121" t="s">
        <v>174</v>
      </c>
      <c r="I90" s="121"/>
      <c r="J90" s="121" t="s">
        <v>233</v>
      </c>
      <c r="K90" s="121"/>
      <c r="L90" s="121"/>
      <c r="M90" s="121"/>
      <c r="N90" s="121"/>
      <c r="O90" s="121"/>
      <c r="P90" s="121"/>
      <c r="Q90" s="121"/>
      <c r="R90" s="121"/>
      <c r="S90" s="126">
        <v>0</v>
      </c>
      <c r="X90" s="119">
        <f t="shared" si="3"/>
        <v>0</v>
      </c>
      <c r="AC90" s="234">
        <f t="shared" si="4"/>
        <v>0</v>
      </c>
    </row>
    <row r="91" spans="1:29" ht="15" x14ac:dyDescent="0.2">
      <c r="A91" s="137">
        <v>5043</v>
      </c>
      <c r="B91" s="122" t="s">
        <v>202</v>
      </c>
      <c r="C91" s="123" t="s">
        <v>26</v>
      </c>
      <c r="D91" s="123"/>
      <c r="E91" s="121" t="s">
        <v>258</v>
      </c>
      <c r="F91" s="124"/>
      <c r="G91" s="125">
        <v>300</v>
      </c>
      <c r="H91" s="121" t="s">
        <v>174</v>
      </c>
      <c r="I91" s="121"/>
      <c r="J91" s="121" t="s">
        <v>240</v>
      </c>
      <c r="K91" s="121"/>
      <c r="L91" s="121"/>
      <c r="M91" s="121"/>
      <c r="N91" s="121"/>
      <c r="O91" s="121"/>
      <c r="P91" s="121"/>
      <c r="Q91" s="121"/>
      <c r="R91" s="121"/>
      <c r="S91" s="126">
        <v>0</v>
      </c>
      <c r="X91" s="119">
        <f t="shared" si="3"/>
        <v>0</v>
      </c>
      <c r="AC91" s="234">
        <f t="shared" si="4"/>
        <v>0</v>
      </c>
    </row>
    <row r="92" spans="1:29" ht="15" x14ac:dyDescent="0.2">
      <c r="A92" s="137">
        <v>5045</v>
      </c>
      <c r="B92" s="122" t="s">
        <v>190</v>
      </c>
      <c r="C92" s="123" t="s">
        <v>26</v>
      </c>
      <c r="D92" s="123">
        <v>2011</v>
      </c>
      <c r="E92" s="121" t="s">
        <v>257</v>
      </c>
      <c r="F92" s="124">
        <v>167</v>
      </c>
      <c r="G92" s="125"/>
      <c r="H92" s="121" t="s">
        <v>181</v>
      </c>
      <c r="I92" s="121"/>
      <c r="J92" s="121" t="s">
        <v>120</v>
      </c>
      <c r="K92" s="121" t="s">
        <v>192</v>
      </c>
      <c r="L92" s="121"/>
      <c r="M92" s="121"/>
      <c r="N92" s="121"/>
      <c r="O92" s="121"/>
      <c r="P92" s="121" t="s">
        <v>271</v>
      </c>
      <c r="Q92" s="121"/>
      <c r="R92" s="121"/>
      <c r="S92" s="126">
        <v>0</v>
      </c>
      <c r="X92" s="119">
        <f t="shared" si="3"/>
        <v>0</v>
      </c>
      <c r="AC92" s="234">
        <f t="shared" si="4"/>
        <v>0</v>
      </c>
    </row>
    <row r="93" spans="1:29" ht="15" x14ac:dyDescent="0.2">
      <c r="A93" s="137">
        <v>5046</v>
      </c>
      <c r="B93" s="122" t="s">
        <v>190</v>
      </c>
      <c r="C93" s="123" t="s">
        <v>26</v>
      </c>
      <c r="D93" s="123">
        <v>2011</v>
      </c>
      <c r="E93" s="121" t="s">
        <v>257</v>
      </c>
      <c r="F93" s="124">
        <v>167</v>
      </c>
      <c r="G93" s="125"/>
      <c r="H93" s="121" t="s">
        <v>181</v>
      </c>
      <c r="I93" s="121"/>
      <c r="J93" s="121" t="s">
        <v>182</v>
      </c>
      <c r="K93" s="121" t="s">
        <v>191</v>
      </c>
      <c r="L93" s="121"/>
      <c r="M93" s="121"/>
      <c r="N93" s="121"/>
      <c r="O93" s="121"/>
      <c r="P93" s="121" t="s">
        <v>271</v>
      </c>
      <c r="Q93" s="121"/>
      <c r="R93" s="121"/>
      <c r="S93" s="126">
        <v>0</v>
      </c>
      <c r="X93" s="119">
        <f t="shared" si="3"/>
        <v>0</v>
      </c>
      <c r="AC93" s="234">
        <f t="shared" si="4"/>
        <v>0</v>
      </c>
    </row>
    <row r="94" spans="1:29" ht="15" x14ac:dyDescent="0.2">
      <c r="A94" s="137">
        <v>5047</v>
      </c>
      <c r="B94" s="122" t="s">
        <v>256</v>
      </c>
      <c r="C94" s="123" t="s">
        <v>26</v>
      </c>
      <c r="D94" s="123"/>
      <c r="E94" s="121"/>
      <c r="F94" s="124"/>
      <c r="G94" s="125">
        <v>3000</v>
      </c>
      <c r="H94" s="121" t="s">
        <v>174</v>
      </c>
      <c r="I94" s="121"/>
      <c r="J94" s="121" t="s">
        <v>154</v>
      </c>
      <c r="K94" s="121" t="s">
        <v>224</v>
      </c>
      <c r="L94" s="121"/>
      <c r="M94" s="121"/>
      <c r="N94" s="121"/>
      <c r="O94" s="121"/>
      <c r="P94" s="121"/>
      <c r="Q94" s="121"/>
      <c r="R94" s="121"/>
      <c r="S94" s="126">
        <v>3000</v>
      </c>
      <c r="X94" s="119">
        <f t="shared" si="3"/>
        <v>3030</v>
      </c>
      <c r="AC94" s="234">
        <f t="shared" si="4"/>
        <v>3120.9</v>
      </c>
    </row>
    <row r="95" spans="1:29" ht="15" x14ac:dyDescent="0.2">
      <c r="A95" s="137">
        <v>5048</v>
      </c>
      <c r="B95" s="122" t="s">
        <v>193</v>
      </c>
      <c r="C95" s="123" t="s">
        <v>26</v>
      </c>
      <c r="D95" s="123"/>
      <c r="E95" s="121"/>
      <c r="F95" s="124"/>
      <c r="G95" s="125">
        <v>711</v>
      </c>
      <c r="H95" s="121" t="s">
        <v>173</v>
      </c>
      <c r="I95" s="121"/>
      <c r="J95" s="121" t="s">
        <v>182</v>
      </c>
      <c r="K95" s="121" t="s">
        <v>194</v>
      </c>
      <c r="L95" s="121"/>
      <c r="M95" s="121"/>
      <c r="N95" s="121"/>
      <c r="O95" s="121"/>
      <c r="P95" s="121"/>
      <c r="Q95" s="121"/>
      <c r="R95" s="121"/>
      <c r="S95" s="126">
        <v>1509.29</v>
      </c>
      <c r="U95" s="96">
        <v>10</v>
      </c>
      <c r="X95" s="119">
        <f t="shared" si="3"/>
        <v>1524.3829000000001</v>
      </c>
      <c r="AC95" s="234">
        <f t="shared" si="4"/>
        <v>1570.1143870000001</v>
      </c>
    </row>
    <row r="96" spans="1:29" ht="15" x14ac:dyDescent="0.2">
      <c r="A96" s="137">
        <v>5049</v>
      </c>
      <c r="B96" s="122" t="s">
        <v>193</v>
      </c>
      <c r="C96" s="123" t="s">
        <v>26</v>
      </c>
      <c r="D96" s="123"/>
      <c r="E96" s="121"/>
      <c r="F96" s="124"/>
      <c r="G96" s="125">
        <v>711</v>
      </c>
      <c r="H96" s="121" t="s">
        <v>173</v>
      </c>
      <c r="I96" s="121"/>
      <c r="J96" s="121" t="s">
        <v>182</v>
      </c>
      <c r="K96" s="121" t="s">
        <v>194</v>
      </c>
      <c r="L96" s="121"/>
      <c r="M96" s="121"/>
      <c r="N96" s="121"/>
      <c r="O96" s="121"/>
      <c r="P96" s="121"/>
      <c r="Q96" s="121"/>
      <c r="R96" s="121"/>
      <c r="S96" s="126">
        <v>1500</v>
      </c>
      <c r="U96" s="96">
        <v>10</v>
      </c>
      <c r="X96" s="119">
        <f t="shared" si="3"/>
        <v>1515</v>
      </c>
      <c r="AC96" s="234">
        <f t="shared" si="4"/>
        <v>1560.45</v>
      </c>
    </row>
    <row r="97" spans="1:30" ht="15" x14ac:dyDescent="0.2">
      <c r="A97" s="137">
        <v>5062</v>
      </c>
      <c r="B97" s="122" t="s">
        <v>179</v>
      </c>
      <c r="C97" s="123" t="s">
        <v>26</v>
      </c>
      <c r="D97" s="123"/>
      <c r="E97" s="121"/>
      <c r="F97" s="124"/>
      <c r="G97" s="125">
        <v>400</v>
      </c>
      <c r="H97" s="121"/>
      <c r="I97" s="121" t="s">
        <v>463</v>
      </c>
      <c r="J97" s="121" t="s">
        <v>35</v>
      </c>
      <c r="K97" s="121" t="s">
        <v>442</v>
      </c>
      <c r="L97" s="121"/>
      <c r="M97" s="121"/>
      <c r="N97" s="121"/>
      <c r="O97" s="121"/>
      <c r="P97" s="121"/>
      <c r="Q97" s="121"/>
      <c r="R97" s="121"/>
      <c r="S97" s="126">
        <v>400</v>
      </c>
      <c r="X97" s="119">
        <f t="shared" si="3"/>
        <v>404</v>
      </c>
      <c r="AC97" s="234">
        <f t="shared" si="4"/>
        <v>416.12</v>
      </c>
    </row>
    <row r="98" spans="1:30" ht="15" x14ac:dyDescent="0.2">
      <c r="A98" s="137">
        <v>5063</v>
      </c>
      <c r="B98" s="122" t="s">
        <v>179</v>
      </c>
      <c r="C98" s="123" t="s">
        <v>26</v>
      </c>
      <c r="D98" s="123"/>
      <c r="E98" s="121"/>
      <c r="F98" s="124"/>
      <c r="G98" s="125">
        <v>400</v>
      </c>
      <c r="H98" s="121"/>
      <c r="I98" s="121" t="s">
        <v>463</v>
      </c>
      <c r="J98" s="121" t="s">
        <v>45</v>
      </c>
      <c r="K98" s="121" t="s">
        <v>462</v>
      </c>
      <c r="L98" s="121"/>
      <c r="M98" s="121"/>
      <c r="N98" s="121"/>
      <c r="O98" s="121"/>
      <c r="P98" s="121"/>
      <c r="Q98" s="121"/>
      <c r="R98" s="121"/>
      <c r="S98" s="126">
        <v>400</v>
      </c>
      <c r="X98" s="119">
        <f t="shared" si="3"/>
        <v>404</v>
      </c>
      <c r="AC98" s="234">
        <f t="shared" si="4"/>
        <v>416.12</v>
      </c>
    </row>
    <row r="99" spans="1:30" ht="15" x14ac:dyDescent="0.2">
      <c r="A99" s="137">
        <v>5064</v>
      </c>
      <c r="B99" s="122" t="s">
        <v>179</v>
      </c>
      <c r="C99" s="123" t="s">
        <v>26</v>
      </c>
      <c r="D99" s="123"/>
      <c r="E99" s="121"/>
      <c r="F99" s="124"/>
      <c r="G99" s="125">
        <v>400</v>
      </c>
      <c r="H99" s="121"/>
      <c r="I99" s="121" t="s">
        <v>463</v>
      </c>
      <c r="J99" s="121" t="s">
        <v>45</v>
      </c>
      <c r="K99" s="121" t="s">
        <v>462</v>
      </c>
      <c r="L99" s="121"/>
      <c r="M99" s="121"/>
      <c r="N99" s="121"/>
      <c r="O99" s="121"/>
      <c r="P99" s="121"/>
      <c r="Q99" s="121"/>
      <c r="R99" s="121"/>
      <c r="S99" s="126">
        <v>400</v>
      </c>
      <c r="X99" s="119">
        <f t="shared" si="3"/>
        <v>404</v>
      </c>
      <c r="AC99" s="234">
        <f t="shared" si="4"/>
        <v>416.12</v>
      </c>
    </row>
    <row r="100" spans="1:30" ht="15" x14ac:dyDescent="0.2">
      <c r="A100" s="137">
        <v>5065</v>
      </c>
      <c r="B100" s="122" t="s">
        <v>179</v>
      </c>
      <c r="C100" s="123" t="s">
        <v>26</v>
      </c>
      <c r="D100" s="123"/>
      <c r="E100" s="121"/>
      <c r="F100" s="124"/>
      <c r="G100" s="125">
        <v>400</v>
      </c>
      <c r="H100" s="121"/>
      <c r="I100" s="121" t="s">
        <v>463</v>
      </c>
      <c r="J100" s="121" t="s">
        <v>45</v>
      </c>
      <c r="K100" s="121" t="s">
        <v>462</v>
      </c>
      <c r="L100" s="121"/>
      <c r="M100" s="121"/>
      <c r="N100" s="121"/>
      <c r="O100" s="121"/>
      <c r="P100" s="121"/>
      <c r="Q100" s="121"/>
      <c r="R100" s="121"/>
      <c r="S100" s="126">
        <v>400</v>
      </c>
      <c r="X100" s="119">
        <f t="shared" si="3"/>
        <v>404</v>
      </c>
      <c r="AC100" s="234">
        <f t="shared" si="4"/>
        <v>416.12</v>
      </c>
    </row>
    <row r="101" spans="1:30" ht="15" x14ac:dyDescent="0.2">
      <c r="A101" s="137">
        <v>5066</v>
      </c>
      <c r="B101" s="122" t="s">
        <v>179</v>
      </c>
      <c r="C101" s="123" t="s">
        <v>26</v>
      </c>
      <c r="D101" s="123"/>
      <c r="E101" s="121"/>
      <c r="F101" s="124"/>
      <c r="G101" s="125">
        <v>400</v>
      </c>
      <c r="H101" s="121"/>
      <c r="I101" s="121" t="s">
        <v>463</v>
      </c>
      <c r="J101" s="121" t="s">
        <v>45</v>
      </c>
      <c r="K101" s="121" t="s">
        <v>462</v>
      </c>
      <c r="L101" s="121"/>
      <c r="M101" s="121"/>
      <c r="N101" s="121"/>
      <c r="O101" s="121"/>
      <c r="P101" s="121"/>
      <c r="Q101" s="121"/>
      <c r="R101" s="121"/>
      <c r="S101" s="126">
        <v>400</v>
      </c>
      <c r="X101" s="119">
        <f t="shared" si="3"/>
        <v>404</v>
      </c>
      <c r="AC101" s="234">
        <f t="shared" si="4"/>
        <v>416.12</v>
      </c>
    </row>
    <row r="102" spans="1:30" x14ac:dyDescent="0.2">
      <c r="A102" s="238">
        <v>5073</v>
      </c>
      <c r="B102" s="167" t="s">
        <v>185</v>
      </c>
      <c r="C102" s="168" t="s">
        <v>26</v>
      </c>
      <c r="D102" s="168">
        <v>2019</v>
      </c>
      <c r="E102" s="166" t="s">
        <v>508</v>
      </c>
      <c r="F102" s="169">
        <v>1913.23</v>
      </c>
      <c r="G102" s="170"/>
      <c r="H102" s="166" t="s">
        <v>186</v>
      </c>
      <c r="I102" s="166"/>
      <c r="J102" s="166" t="s">
        <v>120</v>
      </c>
      <c r="K102" s="166" t="s">
        <v>259</v>
      </c>
      <c r="L102" s="166"/>
      <c r="M102" s="166"/>
      <c r="N102" s="166"/>
      <c r="O102" s="166"/>
      <c r="P102" s="166"/>
      <c r="Q102" s="166"/>
      <c r="R102" s="166"/>
      <c r="S102" s="171">
        <v>5969.79</v>
      </c>
      <c r="T102" s="172"/>
      <c r="U102" s="172">
        <v>5</v>
      </c>
      <c r="V102" s="172"/>
      <c r="W102" s="172"/>
      <c r="X102" s="239">
        <f t="shared" si="3"/>
        <v>6029.4879000000001</v>
      </c>
      <c r="Y102" s="172"/>
      <c r="Z102" s="172"/>
      <c r="AA102" s="172"/>
      <c r="AB102" s="172"/>
      <c r="AC102" s="240">
        <v>2500</v>
      </c>
      <c r="AD102" s="172"/>
    </row>
    <row r="103" spans="1:30" ht="15" x14ac:dyDescent="0.2">
      <c r="A103" s="238">
        <v>5074</v>
      </c>
      <c r="B103" s="173" t="s">
        <v>185</v>
      </c>
      <c r="C103" s="168" t="s">
        <v>26</v>
      </c>
      <c r="D103" s="168">
        <v>2019</v>
      </c>
      <c r="E103" s="166" t="s">
        <v>508</v>
      </c>
      <c r="F103" s="169">
        <v>1913.23</v>
      </c>
      <c r="G103" s="170"/>
      <c r="H103" s="166" t="s">
        <v>186</v>
      </c>
      <c r="I103" s="166"/>
      <c r="J103" s="166" t="s">
        <v>182</v>
      </c>
      <c r="K103" s="166" t="s">
        <v>187</v>
      </c>
      <c r="L103" s="166"/>
      <c r="M103" s="166"/>
      <c r="N103" s="166"/>
      <c r="O103" s="166"/>
      <c r="P103" s="166"/>
      <c r="Q103" s="166"/>
      <c r="R103" s="166"/>
      <c r="S103" s="171">
        <v>1584</v>
      </c>
      <c r="T103" s="172"/>
      <c r="U103" s="172">
        <v>5</v>
      </c>
      <c r="V103" s="172"/>
      <c r="W103" s="172"/>
      <c r="X103" s="239">
        <f t="shared" si="3"/>
        <v>1599.84</v>
      </c>
      <c r="Y103" s="172"/>
      <c r="Z103" s="172"/>
      <c r="AA103" s="172"/>
      <c r="AB103" s="172"/>
      <c r="AC103" s="240">
        <v>2500</v>
      </c>
    </row>
    <row r="104" spans="1:30" ht="15" x14ac:dyDescent="0.2">
      <c r="A104" s="238">
        <v>5075</v>
      </c>
      <c r="B104" s="173" t="s">
        <v>185</v>
      </c>
      <c r="C104" s="168" t="s">
        <v>26</v>
      </c>
      <c r="D104" s="168">
        <v>2019</v>
      </c>
      <c r="E104" s="166" t="s">
        <v>508</v>
      </c>
      <c r="F104" s="169">
        <v>1913.23</v>
      </c>
      <c r="G104" s="170"/>
      <c r="H104" s="166" t="s">
        <v>186</v>
      </c>
      <c r="I104" s="166"/>
      <c r="J104" s="166" t="s">
        <v>35</v>
      </c>
      <c r="K104" s="166" t="s">
        <v>440</v>
      </c>
      <c r="L104" s="166"/>
      <c r="M104" s="166"/>
      <c r="N104" s="166"/>
      <c r="O104" s="166"/>
      <c r="P104" s="166"/>
      <c r="Q104" s="166"/>
      <c r="R104" s="166"/>
      <c r="S104" s="171">
        <v>480</v>
      </c>
      <c r="T104" s="172"/>
      <c r="U104" s="172">
        <v>5</v>
      </c>
      <c r="V104" s="172"/>
      <c r="W104" s="172"/>
      <c r="X104" s="239">
        <f t="shared" si="3"/>
        <v>484.8</v>
      </c>
      <c r="Y104" s="172"/>
      <c r="Z104" s="172"/>
      <c r="AA104" s="172"/>
      <c r="AB104" s="172"/>
      <c r="AC104" s="240">
        <v>2500</v>
      </c>
    </row>
    <row r="105" spans="1:30" ht="15" x14ac:dyDescent="0.2">
      <c r="A105" s="238">
        <v>5076</v>
      </c>
      <c r="B105" s="173" t="s">
        <v>185</v>
      </c>
      <c r="C105" s="168"/>
      <c r="D105" s="168">
        <v>2019</v>
      </c>
      <c r="E105" s="166" t="s">
        <v>508</v>
      </c>
      <c r="F105" s="169">
        <v>1913.23</v>
      </c>
      <c r="G105" s="170"/>
      <c r="H105" s="166" t="s">
        <v>186</v>
      </c>
      <c r="I105" s="166"/>
      <c r="J105" s="166" t="s">
        <v>505</v>
      </c>
      <c r="K105" s="166" t="s">
        <v>506</v>
      </c>
      <c r="L105" s="166"/>
      <c r="M105" s="166"/>
      <c r="N105" s="166"/>
      <c r="O105" s="166"/>
      <c r="P105" s="166"/>
      <c r="Q105" s="166"/>
      <c r="R105" s="166"/>
      <c r="S105" s="171"/>
      <c r="T105" s="172"/>
      <c r="U105" s="172"/>
      <c r="V105" s="172"/>
      <c r="W105" s="172"/>
      <c r="X105" s="239"/>
      <c r="Y105" s="172"/>
      <c r="Z105" s="172"/>
      <c r="AA105" s="172"/>
      <c r="AB105" s="172"/>
      <c r="AC105" s="240">
        <v>2500</v>
      </c>
    </row>
    <row r="106" spans="1:30" ht="15" x14ac:dyDescent="0.2">
      <c r="A106" s="137">
        <v>5077</v>
      </c>
      <c r="B106" s="122" t="s">
        <v>212</v>
      </c>
      <c r="C106" s="123" t="s">
        <v>26</v>
      </c>
      <c r="D106" s="123"/>
      <c r="E106" s="121"/>
      <c r="F106" s="124"/>
      <c r="G106" s="125">
        <v>1000</v>
      </c>
      <c r="H106" s="121" t="s">
        <v>200</v>
      </c>
      <c r="I106" s="121"/>
      <c r="J106" s="121" t="s">
        <v>211</v>
      </c>
      <c r="K106" s="121" t="s">
        <v>213</v>
      </c>
      <c r="L106" s="121"/>
      <c r="M106" s="121"/>
      <c r="N106" s="121"/>
      <c r="O106" s="121"/>
      <c r="P106" s="121"/>
      <c r="Q106" s="121"/>
      <c r="R106" s="121"/>
      <c r="S106" s="126">
        <v>1000</v>
      </c>
      <c r="X106" s="119">
        <f t="shared" si="3"/>
        <v>1010</v>
      </c>
      <c r="AC106" s="234">
        <f t="shared" si="4"/>
        <v>1040.3</v>
      </c>
    </row>
    <row r="107" spans="1:30" ht="15" x14ac:dyDescent="0.2">
      <c r="A107" s="137">
        <v>5078</v>
      </c>
      <c r="B107" s="122" t="s">
        <v>238</v>
      </c>
      <c r="C107" s="123" t="s">
        <v>26</v>
      </c>
      <c r="D107" s="123"/>
      <c r="E107" s="121"/>
      <c r="F107" s="124"/>
      <c r="G107" s="125">
        <v>200</v>
      </c>
      <c r="H107" s="121" t="s">
        <v>181</v>
      </c>
      <c r="I107" s="121"/>
      <c r="J107" s="121" t="s">
        <v>182</v>
      </c>
      <c r="K107" s="121" t="s">
        <v>189</v>
      </c>
      <c r="L107" s="121"/>
      <c r="M107" s="121"/>
      <c r="N107" s="121"/>
      <c r="O107" s="121"/>
      <c r="P107" s="121"/>
      <c r="Q107" s="121"/>
      <c r="R107" s="121"/>
      <c r="S107" s="126">
        <v>0</v>
      </c>
      <c r="X107" s="119">
        <f t="shared" si="3"/>
        <v>0</v>
      </c>
      <c r="AC107" s="234">
        <f t="shared" si="4"/>
        <v>0</v>
      </c>
    </row>
    <row r="108" spans="1:30" ht="15" x14ac:dyDescent="0.2">
      <c r="A108" s="137">
        <v>5079</v>
      </c>
      <c r="B108" s="122" t="s">
        <v>238</v>
      </c>
      <c r="C108" s="123" t="s">
        <v>26</v>
      </c>
      <c r="D108" s="123"/>
      <c r="E108" s="121"/>
      <c r="F108" s="124"/>
      <c r="G108" s="125">
        <v>200</v>
      </c>
      <c r="H108" s="121" t="s">
        <v>181</v>
      </c>
      <c r="I108" s="121"/>
      <c r="J108" s="121" t="s">
        <v>182</v>
      </c>
      <c r="K108" s="121" t="s">
        <v>189</v>
      </c>
      <c r="L108" s="121"/>
      <c r="M108" s="121"/>
      <c r="N108" s="121"/>
      <c r="O108" s="121"/>
      <c r="P108" s="121"/>
      <c r="Q108" s="121"/>
      <c r="R108" s="121"/>
      <c r="S108" s="126">
        <v>0</v>
      </c>
      <c r="X108" s="119">
        <f t="shared" si="3"/>
        <v>0</v>
      </c>
      <c r="AC108" s="234">
        <f t="shared" si="4"/>
        <v>0</v>
      </c>
    </row>
    <row r="109" spans="1:30" ht="15" x14ac:dyDescent="0.2">
      <c r="A109" s="137">
        <v>5080</v>
      </c>
      <c r="B109" s="122" t="s">
        <v>238</v>
      </c>
      <c r="C109" s="123" t="s">
        <v>26</v>
      </c>
      <c r="D109" s="123"/>
      <c r="E109" s="121"/>
      <c r="F109" s="124"/>
      <c r="G109" s="125">
        <v>200</v>
      </c>
      <c r="H109" s="121" t="s">
        <v>181</v>
      </c>
      <c r="I109" s="121"/>
      <c r="J109" s="121" t="s">
        <v>192</v>
      </c>
      <c r="K109" s="121" t="s">
        <v>431</v>
      </c>
      <c r="L109" s="121"/>
      <c r="M109" s="121"/>
      <c r="N109" s="121"/>
      <c r="O109" s="121"/>
      <c r="P109" s="121"/>
      <c r="Q109" s="121"/>
      <c r="R109" s="121"/>
      <c r="S109" s="126">
        <v>0</v>
      </c>
      <c r="X109" s="119">
        <f t="shared" si="3"/>
        <v>0</v>
      </c>
      <c r="AC109" s="234">
        <f t="shared" si="4"/>
        <v>0</v>
      </c>
    </row>
    <row r="110" spans="1:30" ht="15" x14ac:dyDescent="0.2">
      <c r="A110" s="137">
        <v>5081</v>
      </c>
      <c r="B110" s="122" t="s">
        <v>238</v>
      </c>
      <c r="C110" s="123" t="s">
        <v>26</v>
      </c>
      <c r="D110" s="123"/>
      <c r="E110" s="121"/>
      <c r="F110" s="124"/>
      <c r="G110" s="125">
        <v>200</v>
      </c>
      <c r="H110" s="121" t="s">
        <v>181</v>
      </c>
      <c r="I110" s="121"/>
      <c r="J110" s="121" t="s">
        <v>192</v>
      </c>
      <c r="K110" s="121" t="s">
        <v>431</v>
      </c>
      <c r="L110" s="121"/>
      <c r="M110" s="121"/>
      <c r="N110" s="121"/>
      <c r="O110" s="121"/>
      <c r="P110" s="121"/>
      <c r="Q110" s="121"/>
      <c r="R110" s="121"/>
      <c r="S110" s="126">
        <v>0</v>
      </c>
      <c r="X110" s="119">
        <f t="shared" si="3"/>
        <v>0</v>
      </c>
      <c r="AC110" s="234">
        <f t="shared" ref="AC110:AC122" si="5">+X110*1.03</f>
        <v>0</v>
      </c>
    </row>
    <row r="111" spans="1:30" s="172" customFormat="1" ht="15" x14ac:dyDescent="0.2">
      <c r="A111" s="137">
        <v>5082</v>
      </c>
      <c r="B111" s="122" t="s">
        <v>238</v>
      </c>
      <c r="C111" s="123" t="s">
        <v>26</v>
      </c>
      <c r="D111" s="123"/>
      <c r="E111" s="121"/>
      <c r="F111" s="124"/>
      <c r="G111" s="125">
        <v>900</v>
      </c>
      <c r="H111" s="121" t="s">
        <v>174</v>
      </c>
      <c r="I111" s="121"/>
      <c r="J111" s="121" t="s">
        <v>46</v>
      </c>
      <c r="K111" s="121" t="s">
        <v>239</v>
      </c>
      <c r="L111" s="121"/>
      <c r="M111" s="121"/>
      <c r="N111" s="121"/>
      <c r="O111" s="121"/>
      <c r="P111" s="121"/>
      <c r="Q111" s="121"/>
      <c r="R111" s="121"/>
      <c r="S111" s="126">
        <v>900</v>
      </c>
      <c r="T111" s="96"/>
      <c r="U111" s="96"/>
      <c r="V111" s="96"/>
      <c r="X111" s="119">
        <f t="shared" ref="X111:X121" si="6">+S111*1.01</f>
        <v>909</v>
      </c>
      <c r="Y111" s="96"/>
      <c r="AC111" s="234">
        <f t="shared" si="5"/>
        <v>936.27</v>
      </c>
      <c r="AD111" s="96"/>
    </row>
    <row r="112" spans="1:30" ht="15" x14ac:dyDescent="0.2">
      <c r="A112" s="137">
        <v>5083</v>
      </c>
      <c r="B112" s="122" t="s">
        <v>207</v>
      </c>
      <c r="C112" s="123" t="s">
        <v>26</v>
      </c>
      <c r="D112" s="123"/>
      <c r="E112" s="121"/>
      <c r="F112" s="124"/>
      <c r="G112" s="125">
        <v>200</v>
      </c>
      <c r="H112" s="121" t="s">
        <v>174</v>
      </c>
      <c r="I112" s="121"/>
      <c r="J112" s="121" t="s">
        <v>192</v>
      </c>
      <c r="K112" s="121" t="s">
        <v>208</v>
      </c>
      <c r="L112" s="121"/>
      <c r="M112" s="121"/>
      <c r="N112" s="121"/>
      <c r="O112" s="121"/>
      <c r="P112" s="121"/>
      <c r="Q112" s="121"/>
      <c r="R112" s="121"/>
      <c r="S112" s="126">
        <v>0</v>
      </c>
      <c r="X112" s="119">
        <f t="shared" si="6"/>
        <v>0</v>
      </c>
      <c r="AC112" s="234">
        <f t="shared" si="5"/>
        <v>0</v>
      </c>
    </row>
    <row r="113" spans="1:30" ht="15" x14ac:dyDescent="0.2">
      <c r="A113" s="137">
        <v>5084</v>
      </c>
      <c r="B113" s="122" t="s">
        <v>197</v>
      </c>
      <c r="C113" s="123" t="s">
        <v>26</v>
      </c>
      <c r="D113" s="123">
        <v>2003</v>
      </c>
      <c r="E113" s="121" t="s">
        <v>144</v>
      </c>
      <c r="F113" s="124"/>
      <c r="G113" s="125">
        <v>604</v>
      </c>
      <c r="H113" s="121" t="s">
        <v>174</v>
      </c>
      <c r="I113" s="121"/>
      <c r="J113" s="121" t="s">
        <v>182</v>
      </c>
      <c r="K113" s="121" t="s">
        <v>25</v>
      </c>
      <c r="L113" s="121"/>
      <c r="M113" s="121"/>
      <c r="N113" s="121"/>
      <c r="O113" s="121"/>
      <c r="P113" s="121"/>
      <c r="Q113" s="121"/>
      <c r="R113" s="121"/>
      <c r="S113" s="126">
        <v>640.48</v>
      </c>
      <c r="U113" s="96">
        <v>5</v>
      </c>
      <c r="X113" s="119">
        <f t="shared" si="6"/>
        <v>646.88480000000004</v>
      </c>
      <c r="AC113" s="234">
        <f t="shared" si="5"/>
        <v>666.29134400000009</v>
      </c>
    </row>
    <row r="114" spans="1:30" ht="15" x14ac:dyDescent="0.2">
      <c r="A114" s="137">
        <v>5085</v>
      </c>
      <c r="B114" s="122" t="s">
        <v>197</v>
      </c>
      <c r="C114" s="123" t="s">
        <v>26</v>
      </c>
      <c r="D114" s="123"/>
      <c r="E114" s="121"/>
      <c r="F114" s="124"/>
      <c r="G114" s="125">
        <v>3333</v>
      </c>
      <c r="H114" s="121"/>
      <c r="I114" s="121"/>
      <c r="J114" s="121" t="s">
        <v>182</v>
      </c>
      <c r="K114" s="121" t="s">
        <v>198</v>
      </c>
      <c r="L114" s="121"/>
      <c r="M114" s="121"/>
      <c r="N114" s="121"/>
      <c r="O114" s="121"/>
      <c r="P114" s="121"/>
      <c r="Q114" s="121"/>
      <c r="R114" s="121"/>
      <c r="S114" s="126">
        <v>3536.18</v>
      </c>
      <c r="X114" s="119">
        <f t="shared" si="6"/>
        <v>3571.5418</v>
      </c>
      <c r="AC114" s="234">
        <f t="shared" si="5"/>
        <v>3678.6880540000002</v>
      </c>
    </row>
    <row r="115" spans="1:30" ht="15" x14ac:dyDescent="0.2">
      <c r="A115" s="137">
        <v>5086</v>
      </c>
      <c r="B115" s="122" t="s">
        <v>197</v>
      </c>
      <c r="C115" s="123" t="s">
        <v>26</v>
      </c>
      <c r="D115" s="123"/>
      <c r="E115" s="121"/>
      <c r="F115" s="124"/>
      <c r="G115" s="125">
        <v>3000</v>
      </c>
      <c r="H115" s="121"/>
      <c r="I115" s="121"/>
      <c r="J115" s="121" t="s">
        <v>211</v>
      </c>
      <c r="K115" s="121"/>
      <c r="L115" s="121"/>
      <c r="M115" s="121"/>
      <c r="N115" s="121"/>
      <c r="O115" s="121"/>
      <c r="P115" s="121"/>
      <c r="Q115" s="121"/>
      <c r="R115" s="121"/>
      <c r="S115" s="126">
        <v>3000</v>
      </c>
      <c r="X115" s="119">
        <f t="shared" si="6"/>
        <v>3030</v>
      </c>
      <c r="AC115" s="234">
        <f t="shared" si="5"/>
        <v>3120.9</v>
      </c>
    </row>
    <row r="116" spans="1:30" ht="15" x14ac:dyDescent="0.2">
      <c r="A116" s="137">
        <v>5087</v>
      </c>
      <c r="B116" s="122" t="s">
        <v>197</v>
      </c>
      <c r="C116" s="123" t="s">
        <v>26</v>
      </c>
      <c r="D116" s="123">
        <v>2012</v>
      </c>
      <c r="E116" s="121"/>
      <c r="F116" s="124">
        <v>895</v>
      </c>
      <c r="G116" s="125"/>
      <c r="H116" s="121" t="s">
        <v>220</v>
      </c>
      <c r="I116" s="121"/>
      <c r="J116" s="121" t="s">
        <v>216</v>
      </c>
      <c r="K116" s="121" t="s">
        <v>218</v>
      </c>
      <c r="L116" s="121"/>
      <c r="M116" s="121"/>
      <c r="N116" s="121"/>
      <c r="O116" s="121"/>
      <c r="P116" s="121" t="s">
        <v>271</v>
      </c>
      <c r="Q116" s="121"/>
      <c r="R116" s="121"/>
      <c r="S116" s="126">
        <v>1061.1500000000001</v>
      </c>
      <c r="U116" s="96">
        <v>10</v>
      </c>
      <c r="X116" s="119">
        <f t="shared" si="6"/>
        <v>1071.7615000000001</v>
      </c>
      <c r="AC116" s="234">
        <f t="shared" si="5"/>
        <v>1103.9143450000001</v>
      </c>
    </row>
    <row r="117" spans="1:30" ht="15" x14ac:dyDescent="0.2">
      <c r="A117" s="137">
        <v>5088</v>
      </c>
      <c r="B117" s="122" t="s">
        <v>197</v>
      </c>
      <c r="C117" s="123" t="s">
        <v>26</v>
      </c>
      <c r="D117" s="123">
        <v>2012</v>
      </c>
      <c r="E117" s="121"/>
      <c r="F117" s="124">
        <v>125</v>
      </c>
      <c r="G117" s="125"/>
      <c r="H117" s="121" t="s">
        <v>226</v>
      </c>
      <c r="I117" s="121"/>
      <c r="J117" s="121" t="s">
        <v>154</v>
      </c>
      <c r="K117" s="121" t="s">
        <v>227</v>
      </c>
      <c r="L117" s="121"/>
      <c r="M117" s="121"/>
      <c r="N117" s="121"/>
      <c r="O117" s="121"/>
      <c r="P117" s="121"/>
      <c r="Q117" s="121"/>
      <c r="R117" s="121"/>
      <c r="S117" s="126">
        <v>0</v>
      </c>
      <c r="U117" s="96">
        <v>5</v>
      </c>
      <c r="X117" s="119">
        <f t="shared" si="6"/>
        <v>0</v>
      </c>
      <c r="AC117" s="234">
        <f t="shared" si="5"/>
        <v>0</v>
      </c>
    </row>
    <row r="118" spans="1:30" ht="15" x14ac:dyDescent="0.2">
      <c r="A118" s="121">
        <v>5089</v>
      </c>
      <c r="B118" s="122" t="s">
        <v>197</v>
      </c>
      <c r="C118" s="123" t="s">
        <v>26</v>
      </c>
      <c r="D118" s="123">
        <v>2012</v>
      </c>
      <c r="E118" s="121"/>
      <c r="F118" s="124">
        <v>125</v>
      </c>
      <c r="G118" s="125"/>
      <c r="H118" s="121" t="s">
        <v>226</v>
      </c>
      <c r="I118" s="121"/>
      <c r="J118" s="121" t="s">
        <v>154</v>
      </c>
      <c r="K118" s="121" t="s">
        <v>227</v>
      </c>
      <c r="L118" s="121"/>
      <c r="M118" s="121"/>
      <c r="N118" s="121"/>
      <c r="O118" s="121"/>
      <c r="P118" s="121"/>
      <c r="Q118" s="121"/>
      <c r="R118" s="121"/>
      <c r="S118" s="126">
        <v>0</v>
      </c>
      <c r="U118" s="96">
        <v>5</v>
      </c>
      <c r="X118" s="119">
        <f t="shared" si="6"/>
        <v>0</v>
      </c>
      <c r="AC118" s="234">
        <f t="shared" si="5"/>
        <v>0</v>
      </c>
    </row>
    <row r="119" spans="1:30" ht="15" x14ac:dyDescent="0.2">
      <c r="A119" s="121">
        <v>5090</v>
      </c>
      <c r="B119" s="122" t="s">
        <v>197</v>
      </c>
      <c r="C119" s="123" t="s">
        <v>26</v>
      </c>
      <c r="D119" s="123">
        <v>2012</v>
      </c>
      <c r="E119" s="121"/>
      <c r="F119" s="124">
        <v>195</v>
      </c>
      <c r="G119" s="125"/>
      <c r="H119" s="121" t="s">
        <v>174</v>
      </c>
      <c r="I119" s="121"/>
      <c r="J119" s="121" t="s">
        <v>154</v>
      </c>
      <c r="K119" s="121" t="s">
        <v>228</v>
      </c>
      <c r="L119" s="121"/>
      <c r="M119" s="121"/>
      <c r="N119" s="121"/>
      <c r="O119" s="121"/>
      <c r="P119" s="121" t="s">
        <v>274</v>
      </c>
      <c r="Q119" s="121"/>
      <c r="R119" s="121"/>
      <c r="S119" s="126">
        <v>0</v>
      </c>
      <c r="X119" s="119">
        <f t="shared" si="6"/>
        <v>0</v>
      </c>
      <c r="AC119" s="234">
        <f t="shared" si="5"/>
        <v>0</v>
      </c>
    </row>
    <row r="120" spans="1:30" ht="15" x14ac:dyDescent="0.2">
      <c r="A120" s="121">
        <v>5091</v>
      </c>
      <c r="B120" s="122" t="s">
        <v>197</v>
      </c>
      <c r="C120" s="123" t="s">
        <v>26</v>
      </c>
      <c r="D120" s="123"/>
      <c r="E120" s="121"/>
      <c r="F120" s="124"/>
      <c r="G120" s="125">
        <v>200</v>
      </c>
      <c r="H120" s="121"/>
      <c r="I120" s="121"/>
      <c r="J120" s="121" t="s">
        <v>46</v>
      </c>
      <c r="K120" s="121"/>
      <c r="L120" s="121"/>
      <c r="M120" s="121"/>
      <c r="N120" s="121"/>
      <c r="O120" s="121"/>
      <c r="P120" s="121"/>
      <c r="Q120" s="121"/>
      <c r="R120" s="121"/>
      <c r="S120" s="126">
        <v>0</v>
      </c>
      <c r="X120" s="119">
        <f t="shared" si="6"/>
        <v>0</v>
      </c>
      <c r="AC120" s="234">
        <f t="shared" si="5"/>
        <v>0</v>
      </c>
    </row>
    <row r="121" spans="1:30" ht="15" x14ac:dyDescent="0.2">
      <c r="A121" s="135">
        <v>5093</v>
      </c>
      <c r="B121" s="222" t="s">
        <v>479</v>
      </c>
      <c r="C121" s="123" t="s">
        <v>26</v>
      </c>
      <c r="D121" s="123">
        <v>2016</v>
      </c>
      <c r="E121" s="121" t="s">
        <v>480</v>
      </c>
      <c r="F121" s="124">
        <v>1136.75</v>
      </c>
      <c r="G121" s="125"/>
      <c r="H121" s="121"/>
      <c r="I121" s="121"/>
      <c r="J121" s="121" t="s">
        <v>481</v>
      </c>
      <c r="K121" s="121"/>
      <c r="L121" s="121"/>
      <c r="M121" s="121"/>
      <c r="N121" s="121"/>
      <c r="O121" s="121"/>
      <c r="P121" s="121"/>
      <c r="Q121" s="121"/>
      <c r="R121" s="121"/>
      <c r="S121" s="126">
        <f>841+600</f>
        <v>1441</v>
      </c>
      <c r="X121" s="119">
        <f t="shared" si="6"/>
        <v>1455.41</v>
      </c>
      <c r="AC121" s="234">
        <f t="shared" si="5"/>
        <v>1499.0723</v>
      </c>
    </row>
    <row r="122" spans="1:30" ht="25.5" x14ac:dyDescent="0.2">
      <c r="A122" s="118">
        <v>5094</v>
      </c>
      <c r="B122" s="224" t="s">
        <v>479</v>
      </c>
      <c r="C122" s="225" t="s">
        <v>26</v>
      </c>
      <c r="D122" s="225" t="s">
        <v>482</v>
      </c>
      <c r="E122" s="226" t="s">
        <v>483</v>
      </c>
      <c r="F122" s="227">
        <v>1155</v>
      </c>
      <c r="G122" s="228"/>
      <c r="H122" s="226"/>
      <c r="I122" s="226"/>
      <c r="J122" s="229" t="s">
        <v>484</v>
      </c>
      <c r="K122" s="226"/>
      <c r="L122" s="226"/>
      <c r="M122" s="226"/>
      <c r="N122" s="226"/>
      <c r="O122" s="226"/>
      <c r="P122" s="226"/>
      <c r="Q122" s="226"/>
      <c r="R122" s="226"/>
      <c r="S122" s="230"/>
      <c r="T122" s="97">
        <f>SUM(S121:S122)</f>
        <v>1441</v>
      </c>
      <c r="X122" s="230">
        <v>1455.41</v>
      </c>
      <c r="Y122" s="97">
        <f>SUM(X121:X122)</f>
        <v>2910.82</v>
      </c>
      <c r="AC122" s="235">
        <f t="shared" si="5"/>
        <v>1499.0723</v>
      </c>
      <c r="AD122" s="97"/>
    </row>
    <row r="123" spans="1:30" ht="15" x14ac:dyDescent="0.2">
      <c r="A123" s="118">
        <v>5094</v>
      </c>
      <c r="B123" s="222" t="s">
        <v>504</v>
      </c>
      <c r="C123" s="123"/>
      <c r="D123" s="123"/>
      <c r="E123" s="121"/>
      <c r="F123" s="124">
        <v>1230</v>
      </c>
      <c r="G123" s="125"/>
      <c r="H123" s="121"/>
      <c r="I123" s="121"/>
      <c r="J123" s="223" t="s">
        <v>182</v>
      </c>
      <c r="K123" s="121"/>
      <c r="L123" s="121"/>
      <c r="M123" s="121"/>
      <c r="N123" s="121"/>
      <c r="O123" s="121"/>
      <c r="P123" s="121"/>
      <c r="Q123" s="121"/>
      <c r="R123" s="121"/>
      <c r="S123" s="126"/>
      <c r="T123" s="126"/>
      <c r="U123" s="121"/>
      <c r="V123" s="121"/>
      <c r="W123" s="121"/>
      <c r="X123" s="126"/>
      <c r="Y123" s="126"/>
      <c r="Z123" s="121"/>
      <c r="AA123" s="121"/>
      <c r="AB123" s="121"/>
      <c r="AC123" s="234">
        <v>1500</v>
      </c>
      <c r="AD123" s="97">
        <f>SUM(AC48:AC123)</f>
        <v>67907.978840000011</v>
      </c>
    </row>
    <row r="124" spans="1:30" ht="15" x14ac:dyDescent="0.2">
      <c r="A124" s="213"/>
      <c r="B124" s="214"/>
      <c r="C124" s="215"/>
      <c r="D124" s="215"/>
      <c r="E124" s="216"/>
      <c r="H124" s="216"/>
      <c r="I124" s="216"/>
      <c r="J124" s="217"/>
      <c r="K124" s="217"/>
      <c r="L124" s="216"/>
      <c r="M124" s="216"/>
      <c r="N124" s="216"/>
      <c r="O124" s="216"/>
      <c r="P124" s="216"/>
      <c r="Q124" s="216"/>
      <c r="R124" s="216"/>
      <c r="S124" s="218"/>
      <c r="X124" s="218"/>
    </row>
    <row r="125" spans="1:30" x14ac:dyDescent="0.2">
      <c r="A125" s="88"/>
      <c r="B125" s="109" t="s">
        <v>79</v>
      </c>
      <c r="C125" s="87"/>
      <c r="D125" s="87"/>
      <c r="E125" s="89"/>
      <c r="F125" s="92"/>
      <c r="G125" s="106"/>
      <c r="H125" s="89"/>
      <c r="I125" s="89"/>
      <c r="J125" s="89"/>
      <c r="K125" s="89"/>
      <c r="L125" s="89"/>
      <c r="M125" s="89"/>
      <c r="N125" s="93"/>
      <c r="O125" s="93"/>
      <c r="P125" s="93"/>
      <c r="Q125" s="93"/>
      <c r="R125" s="93"/>
      <c r="S125" s="94"/>
      <c r="T125" s="95"/>
      <c r="U125" s="93"/>
      <c r="V125" s="93"/>
      <c r="W125" s="93"/>
      <c r="X125" s="94"/>
      <c r="Y125" s="95"/>
      <c r="AC125" s="233"/>
      <c r="AD125" s="94"/>
    </row>
    <row r="126" spans="1:30" ht="15" x14ac:dyDescent="0.2">
      <c r="A126" s="121">
        <v>6000</v>
      </c>
      <c r="B126" s="122" t="s">
        <v>207</v>
      </c>
      <c r="C126" s="123" t="s">
        <v>26</v>
      </c>
      <c r="D126" s="123">
        <v>2003</v>
      </c>
      <c r="E126" s="121" t="s">
        <v>81</v>
      </c>
      <c r="F126" s="124">
        <v>766</v>
      </c>
      <c r="G126" s="125"/>
      <c r="H126" s="121" t="s">
        <v>244</v>
      </c>
      <c r="I126" s="121"/>
      <c r="J126" s="121" t="s">
        <v>182</v>
      </c>
      <c r="K126" s="121" t="s">
        <v>189</v>
      </c>
      <c r="L126" s="121"/>
      <c r="M126" s="121"/>
      <c r="N126" s="121"/>
      <c r="O126" s="121"/>
      <c r="P126" s="121"/>
      <c r="Q126" s="121"/>
      <c r="R126" s="121"/>
      <c r="S126" s="126">
        <v>1469.33</v>
      </c>
      <c r="U126" s="96">
        <v>20</v>
      </c>
      <c r="V126" s="93"/>
      <c r="W126" s="93"/>
      <c r="X126" s="212">
        <f t="shared" ref="X126:X127" si="7">+S126*1.01</f>
        <v>1484.0232999999998</v>
      </c>
      <c r="AC126" s="234">
        <f t="shared" ref="AC126:AC127" si="8">+X126*1.03</f>
        <v>1528.5439989999998</v>
      </c>
    </row>
    <row r="127" spans="1:30" ht="15" x14ac:dyDescent="0.2">
      <c r="A127" s="121">
        <v>6001</v>
      </c>
      <c r="B127" s="122" t="s">
        <v>206</v>
      </c>
      <c r="C127" s="127" t="s">
        <v>206</v>
      </c>
      <c r="D127" s="127" t="s">
        <v>206</v>
      </c>
      <c r="E127" s="121"/>
      <c r="F127" s="124"/>
      <c r="G127" s="125">
        <v>30738</v>
      </c>
      <c r="H127" s="121" t="s">
        <v>209</v>
      </c>
      <c r="I127" s="121"/>
      <c r="J127" s="121" t="s">
        <v>192</v>
      </c>
      <c r="K127" s="121" t="s">
        <v>277</v>
      </c>
      <c r="L127" s="121"/>
      <c r="M127" s="121"/>
      <c r="N127" s="121"/>
      <c r="O127" s="121"/>
      <c r="P127" s="121" t="s">
        <v>278</v>
      </c>
      <c r="Q127" s="121"/>
      <c r="R127" s="121"/>
      <c r="S127" s="126">
        <v>32610.75</v>
      </c>
      <c r="T127" s="97">
        <f>SUM(S126:S127)</f>
        <v>34080.080000000002</v>
      </c>
      <c r="U127" s="96">
        <v>100</v>
      </c>
      <c r="X127" s="212">
        <f t="shared" si="7"/>
        <v>32936.857499999998</v>
      </c>
      <c r="Y127" s="97">
        <f>SUM(X126:X127)</f>
        <v>34420.880799999999</v>
      </c>
      <c r="AC127" s="234">
        <f t="shared" si="8"/>
        <v>33924.963225</v>
      </c>
      <c r="AD127" s="97">
        <f>SUM(AC126:AC127)</f>
        <v>35453.507224000001</v>
      </c>
    </row>
    <row r="128" spans="1:30" x14ac:dyDescent="0.2">
      <c r="A128" s="88"/>
      <c r="B128" s="110"/>
      <c r="C128" s="87"/>
      <c r="D128" s="87"/>
      <c r="E128" s="89"/>
      <c r="F128" s="92"/>
      <c r="G128" s="106"/>
      <c r="H128" s="89"/>
      <c r="I128" s="89"/>
      <c r="J128" s="89"/>
      <c r="K128" s="89"/>
      <c r="L128" s="89"/>
      <c r="M128" s="89"/>
      <c r="N128" s="93"/>
      <c r="O128" s="93"/>
      <c r="P128" s="93"/>
      <c r="Q128" s="93"/>
      <c r="R128" s="93"/>
      <c r="S128" s="94"/>
      <c r="T128" s="95"/>
      <c r="U128" s="93"/>
      <c r="V128" s="93"/>
      <c r="W128" s="93"/>
      <c r="X128" s="94"/>
      <c r="Y128" s="95"/>
      <c r="AC128" s="233"/>
      <c r="AD128" s="94"/>
    </row>
    <row r="129" spans="1:32" x14ac:dyDescent="0.2">
      <c r="A129" s="88"/>
      <c r="B129" s="109" t="s">
        <v>284</v>
      </c>
      <c r="C129" s="87"/>
      <c r="D129" s="87"/>
      <c r="E129" s="89"/>
      <c r="F129" s="92"/>
      <c r="G129" s="106"/>
      <c r="H129" s="89"/>
      <c r="I129" s="89"/>
      <c r="J129" s="89"/>
      <c r="K129" s="89"/>
      <c r="L129" s="89"/>
      <c r="M129" s="89"/>
      <c r="N129" s="93"/>
      <c r="O129" s="93"/>
      <c r="P129" s="93"/>
      <c r="Q129" s="93"/>
      <c r="R129" s="93"/>
      <c r="S129" s="94"/>
      <c r="T129" s="95"/>
      <c r="U129" s="93"/>
      <c r="V129" s="93"/>
      <c r="W129" s="93"/>
      <c r="X129" s="94"/>
      <c r="Y129" s="95"/>
      <c r="AC129" s="233"/>
      <c r="AD129" s="94"/>
    </row>
    <row r="130" spans="1:32" ht="15" x14ac:dyDescent="0.2">
      <c r="A130" s="121">
        <v>7000</v>
      </c>
      <c r="B130" s="122" t="s">
        <v>199</v>
      </c>
      <c r="C130" s="123" t="s">
        <v>26</v>
      </c>
      <c r="D130" s="123">
        <v>1920</v>
      </c>
      <c r="E130" s="121" t="s">
        <v>88</v>
      </c>
      <c r="F130" s="124"/>
      <c r="G130" s="125">
        <v>39324</v>
      </c>
      <c r="H130" s="121" t="s">
        <v>200</v>
      </c>
      <c r="I130" s="121"/>
      <c r="J130" s="121" t="s">
        <v>182</v>
      </c>
      <c r="K130" s="121" t="s">
        <v>89</v>
      </c>
      <c r="L130" s="121"/>
      <c r="M130" s="121"/>
      <c r="N130" s="121"/>
      <c r="O130" s="121"/>
      <c r="P130" s="121" t="s">
        <v>271</v>
      </c>
      <c r="Q130" s="121"/>
      <c r="R130" s="121"/>
      <c r="S130" s="126">
        <v>41719.629999999997</v>
      </c>
      <c r="U130" s="96">
        <v>100</v>
      </c>
      <c r="W130" s="93"/>
      <c r="X130" s="212">
        <f t="shared" ref="X130:X132" si="9">+S130*1.01</f>
        <v>42136.826300000001</v>
      </c>
      <c r="AC130" s="240">
        <v>45508.3</v>
      </c>
      <c r="AD130" s="172"/>
      <c r="AF130" s="231"/>
    </row>
    <row r="131" spans="1:32" ht="15" x14ac:dyDescent="0.2">
      <c r="A131" s="121">
        <v>7001</v>
      </c>
      <c r="B131" s="122" t="s">
        <v>232</v>
      </c>
      <c r="C131" s="123" t="s">
        <v>26</v>
      </c>
      <c r="D131" s="123">
        <v>2014</v>
      </c>
      <c r="E131" s="121" t="s">
        <v>262</v>
      </c>
      <c r="F131" s="124"/>
      <c r="G131" s="125">
        <v>3960</v>
      </c>
      <c r="H131" s="121" t="s">
        <v>268</v>
      </c>
      <c r="I131" s="121" t="s">
        <v>269</v>
      </c>
      <c r="J131" s="121" t="s">
        <v>182</v>
      </c>
      <c r="K131" s="121" t="s">
        <v>184</v>
      </c>
      <c r="L131" s="121"/>
      <c r="M131" s="121"/>
      <c r="N131" s="121"/>
      <c r="O131" s="121"/>
      <c r="P131" s="121" t="s">
        <v>275</v>
      </c>
      <c r="Q131" s="121"/>
      <c r="R131" s="121"/>
      <c r="S131" s="126">
        <v>4202.0200000000004</v>
      </c>
      <c r="U131" s="96">
        <v>50</v>
      </c>
      <c r="W131" s="93"/>
      <c r="X131" s="212">
        <f t="shared" si="9"/>
        <v>4244.0402000000004</v>
      </c>
      <c r="AC131" s="240">
        <v>5171.3599999999997</v>
      </c>
      <c r="AD131" s="172"/>
      <c r="AF131" s="231"/>
    </row>
    <row r="132" spans="1:32" ht="15" x14ac:dyDescent="0.2">
      <c r="A132" s="121">
        <v>7002</v>
      </c>
      <c r="B132" s="122" t="s">
        <v>232</v>
      </c>
      <c r="C132" s="123" t="s">
        <v>26</v>
      </c>
      <c r="D132" s="123">
        <v>2014</v>
      </c>
      <c r="E132" s="121" t="s">
        <v>262</v>
      </c>
      <c r="F132" s="124"/>
      <c r="G132" s="125">
        <v>3960</v>
      </c>
      <c r="H132" s="121" t="s">
        <v>268</v>
      </c>
      <c r="I132" s="121" t="s">
        <v>269</v>
      </c>
      <c r="J132" s="121" t="s">
        <v>182</v>
      </c>
      <c r="K132" s="121" t="s">
        <v>184</v>
      </c>
      <c r="L132" s="121"/>
      <c r="M132" s="121"/>
      <c r="N132" s="121"/>
      <c r="O132" s="121"/>
      <c r="P132" s="121" t="s">
        <v>275</v>
      </c>
      <c r="Q132" s="121"/>
      <c r="R132" s="121"/>
      <c r="S132" s="126">
        <v>4202.0200000000004</v>
      </c>
      <c r="T132" s="95">
        <f>SUM(S130:S132)</f>
        <v>50123.67</v>
      </c>
      <c r="U132" s="96">
        <v>50</v>
      </c>
      <c r="W132" s="93"/>
      <c r="X132" s="119">
        <f t="shared" si="9"/>
        <v>4244.0402000000004</v>
      </c>
      <c r="Y132" s="95">
        <f>SUM(X130:X132)</f>
        <v>50624.906700000007</v>
      </c>
      <c r="AC132" s="240">
        <v>5171.3599999999997</v>
      </c>
      <c r="AD132" s="245">
        <f>SUM(AC130:AC132)</f>
        <v>55851.020000000004</v>
      </c>
      <c r="AF132" s="231"/>
    </row>
    <row r="133" spans="1:32" x14ac:dyDescent="0.2">
      <c r="A133" s="88"/>
      <c r="B133" s="110"/>
      <c r="C133" s="87"/>
      <c r="D133" s="87"/>
      <c r="E133" s="89"/>
      <c r="F133" s="92"/>
      <c r="G133" s="106"/>
      <c r="H133" s="89"/>
      <c r="I133" s="89"/>
      <c r="J133" s="89"/>
      <c r="K133" s="89"/>
      <c r="L133" s="89"/>
      <c r="M133" s="89"/>
      <c r="N133" s="93"/>
      <c r="O133" s="93"/>
      <c r="P133" s="93"/>
      <c r="Q133" s="93"/>
      <c r="R133" s="93"/>
      <c r="S133" s="94"/>
      <c r="T133" s="95"/>
      <c r="U133" s="93"/>
      <c r="V133" s="93"/>
      <c r="W133" s="93"/>
      <c r="X133" s="94"/>
      <c r="Y133" s="95"/>
      <c r="AC133" s="233"/>
      <c r="AD133" s="94"/>
      <c r="AF133" s="231"/>
    </row>
    <row r="134" spans="1:32" x14ac:dyDescent="0.2">
      <c r="A134" s="88"/>
      <c r="B134" s="109" t="s">
        <v>91</v>
      </c>
      <c r="C134" s="87"/>
      <c r="D134" s="87"/>
      <c r="E134" s="89"/>
      <c r="F134" s="92"/>
      <c r="G134" s="106"/>
      <c r="H134" s="89"/>
      <c r="I134" s="89"/>
      <c r="J134" s="89"/>
      <c r="K134" s="89"/>
      <c r="L134" s="89"/>
      <c r="M134" s="89"/>
      <c r="N134" s="93"/>
      <c r="O134" s="93"/>
      <c r="P134" s="93"/>
      <c r="Q134" s="93"/>
      <c r="R134" s="93"/>
      <c r="S134" s="94"/>
      <c r="T134" s="95"/>
      <c r="U134" s="93"/>
      <c r="V134" s="93"/>
      <c r="W134" s="93"/>
      <c r="X134" s="94"/>
      <c r="Y134" s="95"/>
      <c r="AC134" s="233"/>
      <c r="AD134" s="94"/>
    </row>
    <row r="135" spans="1:32" x14ac:dyDescent="0.2">
      <c r="A135" s="112">
        <v>10000</v>
      </c>
      <c r="B135" s="120" t="s">
        <v>399</v>
      </c>
      <c r="C135" s="114"/>
      <c r="D135" s="114"/>
      <c r="E135" s="115" t="s">
        <v>516</v>
      </c>
      <c r="F135" s="116">
        <v>18000</v>
      </c>
      <c r="G135" s="116"/>
      <c r="H135" s="115"/>
      <c r="I135" s="115"/>
      <c r="J135" s="165" t="str">
        <f>'Play Areas'!J5</f>
        <v>Lucksfield Way</v>
      </c>
      <c r="K135" s="115"/>
      <c r="L135" s="115"/>
      <c r="M135" s="115"/>
      <c r="N135" s="118"/>
      <c r="O135" s="118"/>
      <c r="P135" s="118"/>
      <c r="Q135" s="118"/>
      <c r="R135" s="118"/>
      <c r="S135" s="116">
        <f>+'Play Areas'!S14</f>
        <v>5523.9</v>
      </c>
      <c r="T135" s="95"/>
      <c r="U135" s="93"/>
      <c r="V135" s="93"/>
      <c r="W135" s="93"/>
      <c r="X135" s="119">
        <f t="shared" ref="X135:X144" si="10">+S135*1.01</f>
        <v>5579.1390000000001</v>
      </c>
      <c r="Y135" s="95"/>
      <c r="AC135" s="234">
        <v>20000</v>
      </c>
      <c r="AD135" s="94"/>
    </row>
    <row r="136" spans="1:32" x14ac:dyDescent="0.2">
      <c r="A136" s="112">
        <v>11000</v>
      </c>
      <c r="B136" s="120" t="s">
        <v>400</v>
      </c>
      <c r="C136" s="114"/>
      <c r="D136" s="114"/>
      <c r="E136" s="115"/>
      <c r="F136" s="116">
        <f>+'Play Areas'!F26</f>
        <v>0</v>
      </c>
      <c r="G136" s="116">
        <f>+'Play Areas'!S26</f>
        <v>6493.47</v>
      </c>
      <c r="H136" s="115"/>
      <c r="I136" s="115"/>
      <c r="J136" s="165" t="str">
        <f>'Play Areas'!J16</f>
        <v>Beech Way</v>
      </c>
      <c r="K136" s="115"/>
      <c r="L136" s="115"/>
      <c r="M136" s="115"/>
      <c r="N136" s="118"/>
      <c r="O136" s="118"/>
      <c r="P136" s="118"/>
      <c r="Q136" s="118"/>
      <c r="R136" s="118"/>
      <c r="S136" s="116">
        <f>+'Play Areas'!S26</f>
        <v>6493.47</v>
      </c>
      <c r="T136" s="95"/>
      <c r="U136" s="93"/>
      <c r="V136" s="93"/>
      <c r="W136" s="93"/>
      <c r="X136" s="119">
        <f t="shared" si="10"/>
        <v>6558.4047</v>
      </c>
      <c r="Y136" s="95"/>
      <c r="AC136" s="234">
        <f t="shared" ref="AC136:AC144" si="11">+X136*1.03</f>
        <v>6755.156841</v>
      </c>
      <c r="AD136" s="94"/>
    </row>
    <row r="137" spans="1:32" x14ac:dyDescent="0.2">
      <c r="A137" s="112">
        <v>12000</v>
      </c>
      <c r="B137" s="120" t="s">
        <v>404</v>
      </c>
      <c r="C137" s="114"/>
      <c r="D137" s="114"/>
      <c r="E137" s="115"/>
      <c r="F137" s="116">
        <f>+'Play Areas'!F36</f>
        <v>12670</v>
      </c>
      <c r="G137" s="116"/>
      <c r="H137" s="115"/>
      <c r="I137" s="115"/>
      <c r="J137" s="165" t="str">
        <f>'Play Areas'!J28</f>
        <v>Mayflower Park</v>
      </c>
      <c r="K137" s="115"/>
      <c r="L137" s="115"/>
      <c r="M137" s="115"/>
      <c r="N137" s="118"/>
      <c r="O137" s="118"/>
      <c r="P137" s="118"/>
      <c r="Q137" s="118"/>
      <c r="R137" s="118"/>
      <c r="S137" s="116">
        <f>+'Play Areas'!S36</f>
        <v>13282</v>
      </c>
      <c r="T137" s="95"/>
      <c r="U137" s="93"/>
      <c r="V137" s="93"/>
      <c r="W137" s="93"/>
      <c r="X137" s="119">
        <f t="shared" si="10"/>
        <v>13414.82</v>
      </c>
      <c r="Y137" s="95"/>
      <c r="AC137" s="234">
        <f t="shared" si="11"/>
        <v>13817.2646</v>
      </c>
      <c r="AD137" s="94"/>
    </row>
    <row r="138" spans="1:32" x14ac:dyDescent="0.2">
      <c r="A138" s="112">
        <v>13000</v>
      </c>
      <c r="B138" s="120" t="s">
        <v>405</v>
      </c>
      <c r="C138" s="114"/>
      <c r="D138" s="114"/>
      <c r="E138" s="115"/>
      <c r="F138" s="116">
        <f>+'Play Areas'!F42</f>
        <v>2026</v>
      </c>
      <c r="G138" s="116"/>
      <c r="H138" s="115"/>
      <c r="I138" s="115"/>
      <c r="J138" s="165" t="str">
        <f>'Play Areas'!J38</f>
        <v>Mayflower Park</v>
      </c>
      <c r="K138" s="115"/>
      <c r="L138" s="115"/>
      <c r="M138" s="115"/>
      <c r="N138" s="118"/>
      <c r="O138" s="118"/>
      <c r="P138" s="118"/>
      <c r="Q138" s="118"/>
      <c r="R138" s="118"/>
      <c r="S138" s="116">
        <f>+'Play Areas'!S42</f>
        <v>1474</v>
      </c>
      <c r="T138" s="95"/>
      <c r="U138" s="93"/>
      <c r="V138" s="93"/>
      <c r="W138" s="93"/>
      <c r="X138" s="119">
        <f t="shared" si="10"/>
        <v>1488.74</v>
      </c>
      <c r="Y138" s="95"/>
      <c r="AC138" s="234">
        <f t="shared" si="11"/>
        <v>1533.4022</v>
      </c>
      <c r="AD138" s="94"/>
    </row>
    <row r="139" spans="1:32" x14ac:dyDescent="0.2">
      <c r="A139" s="112">
        <v>14000</v>
      </c>
      <c r="B139" s="120" t="s">
        <v>406</v>
      </c>
      <c r="C139" s="114"/>
      <c r="D139" s="114"/>
      <c r="E139" s="115"/>
      <c r="F139" s="116">
        <f>+'Play Areas'!F58</f>
        <v>0</v>
      </c>
      <c r="G139" s="116">
        <f>+'Play Areas'!S58</f>
        <v>22046.45</v>
      </c>
      <c r="H139" s="115"/>
      <c r="I139" s="115"/>
      <c r="J139" s="165" t="str">
        <f>'Play Areas'!J44</f>
        <v>Parsons Close</v>
      </c>
      <c r="K139" s="115"/>
      <c r="L139" s="115"/>
      <c r="M139" s="115"/>
      <c r="N139" s="118"/>
      <c r="O139" s="118"/>
      <c r="P139" s="118"/>
      <c r="Q139" s="118"/>
      <c r="R139" s="118"/>
      <c r="S139" s="116">
        <f>+'Play Areas'!S58</f>
        <v>22046.45</v>
      </c>
      <c r="T139" s="95"/>
      <c r="U139" s="93"/>
      <c r="V139" s="93"/>
      <c r="W139" s="93"/>
      <c r="X139" s="119">
        <f t="shared" si="10"/>
        <v>22266.914500000003</v>
      </c>
      <c r="Y139" s="95"/>
      <c r="AC139" s="234">
        <f t="shared" si="11"/>
        <v>22934.921935000002</v>
      </c>
      <c r="AD139" s="94"/>
    </row>
    <row r="140" spans="1:32" x14ac:dyDescent="0.2">
      <c r="A140" s="112">
        <v>15000</v>
      </c>
      <c r="B140" s="120" t="s">
        <v>407</v>
      </c>
      <c r="C140" s="114"/>
      <c r="D140" s="114"/>
      <c r="E140" s="115"/>
      <c r="F140" s="116">
        <f>+'Play Areas'!F71</f>
        <v>94645</v>
      </c>
      <c r="G140" s="116"/>
      <c r="H140" s="115"/>
      <c r="I140" s="115"/>
      <c r="J140" s="165" t="str">
        <f>'Play Areas'!J60</f>
        <v>Mayflower Park</v>
      </c>
      <c r="K140" s="115"/>
      <c r="L140" s="115"/>
      <c r="M140" s="115"/>
      <c r="N140" s="118"/>
      <c r="O140" s="118"/>
      <c r="P140" s="118"/>
      <c r="Q140" s="118"/>
      <c r="R140" s="118"/>
      <c r="S140" s="116">
        <f>+'Play Areas'!S71</f>
        <v>121198</v>
      </c>
      <c r="T140" s="95"/>
      <c r="U140" s="93"/>
      <c r="V140" s="93"/>
      <c r="W140" s="93"/>
      <c r="X140" s="119">
        <f t="shared" si="10"/>
        <v>122409.98</v>
      </c>
      <c r="Y140" s="95"/>
      <c r="AC140" s="234">
        <f t="shared" si="11"/>
        <v>126082.2794</v>
      </c>
      <c r="AD140" s="94"/>
    </row>
    <row r="141" spans="1:32" x14ac:dyDescent="0.2">
      <c r="A141" s="112">
        <v>16000</v>
      </c>
      <c r="B141" s="120" t="s">
        <v>408</v>
      </c>
      <c r="C141" s="114"/>
      <c r="D141" s="114"/>
      <c r="E141" s="115"/>
      <c r="F141" s="116">
        <f>+'Play Areas'!F74</f>
        <v>0</v>
      </c>
      <c r="G141" s="116">
        <f>+'Play Areas'!S74</f>
        <v>39000</v>
      </c>
      <c r="H141" s="115"/>
      <c r="I141" s="115"/>
      <c r="J141" s="165" t="str">
        <f>'Play Areas'!J73</f>
        <v>Mayflower Park</v>
      </c>
      <c r="K141" s="115"/>
      <c r="L141" s="115"/>
      <c r="M141" s="115"/>
      <c r="N141" s="118"/>
      <c r="O141" s="118"/>
      <c r="P141" s="118"/>
      <c r="Q141" s="118"/>
      <c r="R141" s="118"/>
      <c r="S141" s="116">
        <f>+'Play Areas'!S74</f>
        <v>39000</v>
      </c>
      <c r="T141" s="95"/>
      <c r="U141" s="93"/>
      <c r="V141" s="93"/>
      <c r="W141" s="93"/>
      <c r="X141" s="119">
        <f t="shared" si="10"/>
        <v>39390</v>
      </c>
      <c r="Y141" s="95"/>
      <c r="AC141" s="234">
        <f t="shared" si="11"/>
        <v>40571.700000000004</v>
      </c>
      <c r="AD141" s="94"/>
    </row>
    <row r="142" spans="1:32" x14ac:dyDescent="0.2">
      <c r="A142" s="112">
        <v>17000</v>
      </c>
      <c r="B142" s="120" t="s">
        <v>215</v>
      </c>
      <c r="C142" s="114"/>
      <c r="D142" s="114"/>
      <c r="E142" s="115"/>
      <c r="F142" s="116">
        <f>+'Play Areas'!F86</f>
        <v>0</v>
      </c>
      <c r="G142" s="116">
        <f>+'Play Areas'!S86</f>
        <v>16529.760000000002</v>
      </c>
      <c r="H142" s="115"/>
      <c r="I142" s="115"/>
      <c r="J142" s="165" t="str">
        <f>'Play Areas'!J76</f>
        <v>Ashmore Avenue</v>
      </c>
      <c r="K142" s="115"/>
      <c r="L142" s="115"/>
      <c r="M142" s="115"/>
      <c r="N142" s="118"/>
      <c r="O142" s="118"/>
      <c r="P142" s="118"/>
      <c r="Q142" s="118"/>
      <c r="R142" s="118"/>
      <c r="S142" s="116">
        <f>+'Play Areas'!S86</f>
        <v>16529.760000000002</v>
      </c>
      <c r="T142" s="95"/>
      <c r="U142" s="93"/>
      <c r="V142" s="93"/>
      <c r="W142" s="93"/>
      <c r="X142" s="119">
        <f t="shared" si="10"/>
        <v>16695.057600000004</v>
      </c>
      <c r="Y142" s="95"/>
      <c r="AC142" s="234">
        <f t="shared" si="11"/>
        <v>17195.909328000005</v>
      </c>
      <c r="AD142" s="94"/>
    </row>
    <row r="143" spans="1:32" x14ac:dyDescent="0.2">
      <c r="A143" s="112">
        <v>18000</v>
      </c>
      <c r="B143" s="120" t="s">
        <v>409</v>
      </c>
      <c r="C143" s="114"/>
      <c r="D143" s="114"/>
      <c r="E143" s="115"/>
      <c r="F143" s="116">
        <f>+'Play Areas'!F100</f>
        <v>0</v>
      </c>
      <c r="G143" s="116">
        <f>+'Play Areas'!S100</f>
        <v>23018.67</v>
      </c>
      <c r="H143" s="115"/>
      <c r="I143" s="115"/>
      <c r="J143" s="165" t="str">
        <f>'Play Areas'!J88</f>
        <v>Community Centre Site</v>
      </c>
      <c r="K143" s="115"/>
      <c r="L143" s="115"/>
      <c r="M143" s="115"/>
      <c r="N143" s="118"/>
      <c r="O143" s="118"/>
      <c r="P143" s="118"/>
      <c r="Q143" s="118"/>
      <c r="R143" s="118"/>
      <c r="S143" s="116">
        <f>+'Play Areas'!S100</f>
        <v>23018.67</v>
      </c>
      <c r="T143" s="95"/>
      <c r="U143" s="93"/>
      <c r="V143" s="93"/>
      <c r="W143" s="93"/>
      <c r="X143" s="119">
        <f t="shared" si="10"/>
        <v>23248.856699999997</v>
      </c>
      <c r="Y143" s="95"/>
      <c r="AC143" s="234">
        <f t="shared" si="11"/>
        <v>23946.322400999998</v>
      </c>
      <c r="AD143" s="94"/>
    </row>
    <row r="144" spans="1:32" x14ac:dyDescent="0.2">
      <c r="A144" s="112">
        <v>19000</v>
      </c>
      <c r="B144" s="120" t="s">
        <v>410</v>
      </c>
      <c r="C144" s="114"/>
      <c r="D144" s="114"/>
      <c r="E144" s="115"/>
      <c r="F144" s="116">
        <f>+'Play Areas'!F120</f>
        <v>0</v>
      </c>
      <c r="G144" s="116">
        <f>+'Play Areas'!S120</f>
        <v>25230.06</v>
      </c>
      <c r="H144" s="115"/>
      <c r="I144" s="115"/>
      <c r="J144" s="165" t="str">
        <f>'Play Areas'!J102</f>
        <v>Community Centre Site</v>
      </c>
      <c r="K144" s="115"/>
      <c r="L144" s="115"/>
      <c r="M144" s="115"/>
      <c r="N144" s="118"/>
      <c r="O144" s="118"/>
      <c r="P144" s="118"/>
      <c r="Q144" s="118"/>
      <c r="R144" s="118"/>
      <c r="S144" s="116">
        <f>+'Play Areas'!S120</f>
        <v>25230.06</v>
      </c>
      <c r="T144" s="95">
        <f>SUM(S135:S144)</f>
        <v>273796.31</v>
      </c>
      <c r="U144" s="93"/>
      <c r="V144" s="93"/>
      <c r="W144" s="93"/>
      <c r="X144" s="119">
        <f t="shared" si="10"/>
        <v>25482.3606</v>
      </c>
      <c r="Y144" s="95">
        <f>SUM(X135:X144)</f>
        <v>276534.27309999999</v>
      </c>
      <c r="AC144" s="234">
        <f t="shared" si="11"/>
        <v>26246.831418000002</v>
      </c>
      <c r="AD144" s="94">
        <f>SUM(AC135:AC144)</f>
        <v>299083.78812300001</v>
      </c>
    </row>
    <row r="145" spans="1:30" x14ac:dyDescent="0.2">
      <c r="A145" s="88"/>
      <c r="B145" s="110"/>
      <c r="C145" s="87"/>
      <c r="D145" s="87"/>
      <c r="E145" s="89"/>
      <c r="F145" s="92"/>
      <c r="G145" s="106"/>
      <c r="H145" s="89"/>
      <c r="I145" s="89"/>
      <c r="J145" s="89"/>
      <c r="K145" s="89"/>
      <c r="L145" s="89"/>
      <c r="M145" s="89"/>
      <c r="N145" s="93"/>
      <c r="O145" s="93"/>
      <c r="P145" s="93"/>
      <c r="Q145" s="93"/>
      <c r="R145" s="93"/>
      <c r="S145" s="94"/>
      <c r="T145" s="95"/>
      <c r="U145" s="93"/>
      <c r="V145" s="93"/>
      <c r="W145" s="93"/>
      <c r="X145" s="94"/>
      <c r="Y145" s="95"/>
      <c r="AC145" s="233"/>
      <c r="AD145" s="94"/>
    </row>
    <row r="146" spans="1:30" x14ac:dyDescent="0.2">
      <c r="A146" s="151"/>
      <c r="B146" s="109" t="s">
        <v>285</v>
      </c>
      <c r="T146" s="95"/>
      <c r="U146" s="93"/>
      <c r="V146" s="93"/>
      <c r="W146" s="93"/>
      <c r="X146" s="97"/>
      <c r="Y146" s="95"/>
      <c r="AD146" s="94"/>
    </row>
    <row r="147" spans="1:30" ht="15" x14ac:dyDescent="0.2">
      <c r="A147" s="121">
        <v>20000</v>
      </c>
      <c r="B147" s="122" t="s">
        <v>245</v>
      </c>
      <c r="C147" s="123"/>
      <c r="D147" s="123"/>
      <c r="E147" s="121"/>
      <c r="F147" s="124">
        <v>481</v>
      </c>
      <c r="G147" s="125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6"/>
      <c r="T147" s="95"/>
      <c r="U147" s="93"/>
      <c r="V147" s="93"/>
      <c r="W147" s="93"/>
      <c r="X147" s="119">
        <f t="shared" ref="X147:X154" si="12">+S147*1.01</f>
        <v>0</v>
      </c>
      <c r="Y147" s="95"/>
      <c r="AC147" s="234">
        <f t="shared" ref="AC147:AC154" si="13">+X147*1.03</f>
        <v>0</v>
      </c>
      <c r="AD147" s="94"/>
    </row>
    <row r="148" spans="1:30" ht="15" x14ac:dyDescent="0.2">
      <c r="A148" s="121">
        <v>20001</v>
      </c>
      <c r="B148" s="122" t="s">
        <v>148</v>
      </c>
      <c r="C148" s="123" t="s">
        <v>26</v>
      </c>
      <c r="D148" s="123">
        <v>2011</v>
      </c>
      <c r="E148" s="121" t="s">
        <v>149</v>
      </c>
      <c r="F148" s="124">
        <v>989</v>
      </c>
      <c r="G148" s="125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6">
        <v>1005.98</v>
      </c>
      <c r="T148" s="95"/>
      <c r="U148" s="93"/>
      <c r="V148" s="93"/>
      <c r="W148" s="93"/>
      <c r="X148" s="119">
        <f t="shared" si="12"/>
        <v>1016.0398</v>
      </c>
      <c r="Y148" s="95"/>
      <c r="AC148" s="234">
        <f t="shared" si="13"/>
        <v>1046.520994</v>
      </c>
      <c r="AD148" s="94"/>
    </row>
    <row r="149" spans="1:30" ht="15" x14ac:dyDescent="0.2">
      <c r="A149" s="121">
        <v>20002</v>
      </c>
      <c r="B149" s="122" t="s">
        <v>246</v>
      </c>
      <c r="C149" s="123" t="s">
        <v>26</v>
      </c>
      <c r="D149" s="123">
        <v>2014</v>
      </c>
      <c r="E149" s="121" t="s">
        <v>164</v>
      </c>
      <c r="F149" s="124">
        <v>665</v>
      </c>
      <c r="G149" s="125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6">
        <v>1000</v>
      </c>
      <c r="T149" s="95"/>
      <c r="U149" s="93"/>
      <c r="V149" s="93"/>
      <c r="W149" s="93"/>
      <c r="X149" s="119">
        <f t="shared" si="12"/>
        <v>1010</v>
      </c>
      <c r="Y149" s="95"/>
      <c r="AC149" s="234">
        <f t="shared" si="13"/>
        <v>1040.3</v>
      </c>
      <c r="AD149" s="94"/>
    </row>
    <row r="150" spans="1:30" ht="15" x14ac:dyDescent="0.2">
      <c r="A150" s="121">
        <v>20003</v>
      </c>
      <c r="B150" s="122" t="s">
        <v>247</v>
      </c>
      <c r="C150" s="123" t="s">
        <v>26</v>
      </c>
      <c r="D150" s="123">
        <v>2013</v>
      </c>
      <c r="E150" s="121" t="s">
        <v>164</v>
      </c>
      <c r="F150" s="124">
        <v>11350</v>
      </c>
      <c r="G150" s="125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6">
        <v>16318.56</v>
      </c>
      <c r="T150" s="95"/>
      <c r="U150" s="93"/>
      <c r="V150" s="93"/>
      <c r="W150" s="93"/>
      <c r="X150" s="212">
        <f t="shared" si="12"/>
        <v>16481.745599999998</v>
      </c>
      <c r="Y150" s="95"/>
      <c r="AC150" s="234">
        <f t="shared" si="13"/>
        <v>16976.197968</v>
      </c>
      <c r="AD150" s="94"/>
    </row>
    <row r="151" spans="1:30" ht="15" x14ac:dyDescent="0.2">
      <c r="A151" s="121">
        <v>20004</v>
      </c>
      <c r="B151" s="122" t="s">
        <v>248</v>
      </c>
      <c r="C151" s="123"/>
      <c r="D151" s="123">
        <v>2015</v>
      </c>
      <c r="E151" s="121" t="s">
        <v>164</v>
      </c>
      <c r="F151" s="124">
        <v>468</v>
      </c>
      <c r="G151" s="125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6">
        <v>550</v>
      </c>
      <c r="T151" s="95"/>
      <c r="U151" s="93"/>
      <c r="V151" s="93"/>
      <c r="W151" s="93"/>
      <c r="X151" s="119">
        <f t="shared" si="12"/>
        <v>555.5</v>
      </c>
      <c r="Y151" s="95"/>
      <c r="AC151" s="234">
        <f t="shared" si="13"/>
        <v>572.16499999999996</v>
      </c>
      <c r="AD151" s="94"/>
    </row>
    <row r="152" spans="1:30" ht="15" x14ac:dyDescent="0.2">
      <c r="A152" s="121">
        <v>20005</v>
      </c>
      <c r="B152" s="122" t="s">
        <v>249</v>
      </c>
      <c r="C152" s="123"/>
      <c r="D152" s="123"/>
      <c r="E152" s="121"/>
      <c r="F152" s="124"/>
      <c r="G152" s="125">
        <v>200</v>
      </c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6">
        <v>0</v>
      </c>
      <c r="T152" s="95"/>
      <c r="U152" s="93"/>
      <c r="V152" s="93"/>
      <c r="W152" s="93"/>
      <c r="X152" s="119">
        <f t="shared" si="12"/>
        <v>0</v>
      </c>
      <c r="Y152" s="95"/>
      <c r="AC152" s="234">
        <f t="shared" si="13"/>
        <v>0</v>
      </c>
      <c r="AD152" s="94"/>
    </row>
    <row r="153" spans="1:30" ht="15" x14ac:dyDescent="0.2">
      <c r="A153" s="121">
        <v>20006</v>
      </c>
      <c r="B153" s="122" t="s">
        <v>250</v>
      </c>
      <c r="C153" s="123"/>
      <c r="D153" s="123"/>
      <c r="E153" s="121"/>
      <c r="F153" s="124"/>
      <c r="G153" s="125">
        <v>200</v>
      </c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6">
        <v>0</v>
      </c>
      <c r="T153" s="95"/>
      <c r="U153" s="93"/>
      <c r="V153" s="93"/>
      <c r="W153" s="93"/>
      <c r="X153" s="119">
        <f t="shared" si="12"/>
        <v>0</v>
      </c>
      <c r="Y153" s="95"/>
      <c r="AC153" s="234">
        <f t="shared" si="13"/>
        <v>0</v>
      </c>
      <c r="AD153" s="94"/>
    </row>
    <row r="154" spans="1:30" x14ac:dyDescent="0.2">
      <c r="A154" s="121">
        <v>20007</v>
      </c>
      <c r="B154" s="128" t="s">
        <v>264</v>
      </c>
      <c r="C154" s="123" t="s">
        <v>26</v>
      </c>
      <c r="D154" s="129">
        <v>42064</v>
      </c>
      <c r="E154" s="121" t="s">
        <v>273</v>
      </c>
      <c r="F154" s="124"/>
      <c r="G154" s="125">
        <v>50</v>
      </c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6">
        <v>0</v>
      </c>
      <c r="T154" s="95"/>
      <c r="U154" s="93"/>
      <c r="V154" s="93"/>
      <c r="W154" s="93"/>
      <c r="X154" s="119">
        <f t="shared" si="12"/>
        <v>0</v>
      </c>
      <c r="Y154" s="95"/>
      <c r="AC154" s="234">
        <f t="shared" si="13"/>
        <v>0</v>
      </c>
      <c r="AD154" s="94">
        <f>SUM(AC147:AC154)</f>
        <v>19635.183962000003</v>
      </c>
    </row>
    <row r="155" spans="1:30" x14ac:dyDescent="0.2">
      <c r="A155" s="88"/>
      <c r="B155" s="110"/>
      <c r="C155" s="87"/>
      <c r="D155" s="87"/>
      <c r="E155" s="89"/>
      <c r="F155" s="92"/>
      <c r="G155" s="106"/>
      <c r="H155" s="89"/>
      <c r="I155" s="89"/>
      <c r="J155" s="89"/>
      <c r="K155" s="89"/>
      <c r="L155" s="89"/>
      <c r="M155" s="89"/>
      <c r="N155" s="93"/>
      <c r="O155" s="93"/>
      <c r="P155" s="93"/>
      <c r="Q155" s="93"/>
      <c r="R155" s="93"/>
      <c r="S155" s="94"/>
      <c r="T155" s="95"/>
      <c r="U155" s="93"/>
      <c r="V155" s="93"/>
      <c r="W155" s="93"/>
      <c r="X155" s="94"/>
      <c r="Y155" s="95"/>
      <c r="AC155" s="233"/>
      <c r="AD155" s="94"/>
    </row>
    <row r="156" spans="1:30" x14ac:dyDescent="0.2">
      <c r="A156" s="88"/>
      <c r="B156" s="91" t="s">
        <v>286</v>
      </c>
      <c r="C156" s="87"/>
      <c r="D156" s="87"/>
      <c r="E156" s="89"/>
      <c r="F156" s="92"/>
      <c r="G156" s="106"/>
      <c r="H156" s="89"/>
      <c r="I156" s="89"/>
      <c r="J156" s="89"/>
      <c r="K156" s="89"/>
      <c r="L156" s="89"/>
      <c r="M156" s="89"/>
      <c r="N156" s="93"/>
      <c r="O156" s="93"/>
      <c r="P156" s="93"/>
      <c r="Q156" s="93"/>
      <c r="R156" s="93"/>
      <c r="S156" s="94"/>
      <c r="T156" s="95"/>
      <c r="U156" s="93"/>
      <c r="V156" s="93"/>
      <c r="W156" s="93"/>
      <c r="X156" s="94"/>
      <c r="Y156" s="95"/>
      <c r="AC156" s="233"/>
      <c r="AD156" s="94"/>
    </row>
    <row r="157" spans="1:30" x14ac:dyDescent="0.2">
      <c r="A157" s="112">
        <v>30000</v>
      </c>
      <c r="B157" s="120" t="s">
        <v>415</v>
      </c>
      <c r="C157" s="114"/>
      <c r="D157" s="114"/>
      <c r="E157" s="115"/>
      <c r="F157" s="116">
        <f>+'Play Areas'!F126</f>
        <v>0</v>
      </c>
      <c r="G157" s="116">
        <v>26115</v>
      </c>
      <c r="H157" s="115"/>
      <c r="I157" s="115"/>
      <c r="J157" s="115"/>
      <c r="K157" s="115"/>
      <c r="L157" s="115"/>
      <c r="M157" s="115"/>
      <c r="N157" s="118"/>
      <c r="O157" s="118"/>
      <c r="P157" s="118"/>
      <c r="Q157" s="118"/>
      <c r="R157" s="118"/>
      <c r="S157" s="116">
        <f>+'Play Areas'!S126</f>
        <v>35415</v>
      </c>
      <c r="T157" s="95"/>
      <c r="U157" s="93"/>
      <c r="V157" s="93"/>
      <c r="W157" s="93"/>
      <c r="X157" s="119">
        <f>+S157*1.01</f>
        <v>35769.15</v>
      </c>
      <c r="Y157" s="95"/>
      <c r="AC157" s="240">
        <v>39461.67</v>
      </c>
      <c r="AD157" s="245">
        <f>SUM(AC157)</f>
        <v>39461.67</v>
      </c>
    </row>
    <row r="158" spans="1:30" x14ac:dyDescent="0.2">
      <c r="A158" s="112"/>
      <c r="B158" s="120"/>
      <c r="C158" s="114"/>
      <c r="D158" s="114"/>
      <c r="E158" s="115"/>
      <c r="F158" s="116"/>
      <c r="G158" s="117"/>
      <c r="H158" s="115"/>
      <c r="I158" s="115"/>
      <c r="J158" s="115"/>
      <c r="K158" s="115"/>
      <c r="L158" s="115"/>
      <c r="M158" s="115"/>
      <c r="N158" s="118"/>
      <c r="O158" s="118"/>
      <c r="P158" s="118"/>
      <c r="Q158" s="118"/>
      <c r="R158" s="118"/>
      <c r="S158" s="119"/>
      <c r="T158" s="95">
        <f>SUM(S157:S158)</f>
        <v>35415</v>
      </c>
      <c r="U158" s="93"/>
      <c r="V158" s="93"/>
      <c r="W158" s="93"/>
      <c r="X158" s="119"/>
      <c r="Y158" s="95">
        <f>SUM(X157:X158)</f>
        <v>35769.15</v>
      </c>
      <c r="AC158" s="240"/>
      <c r="AD158" s="245"/>
    </row>
    <row r="159" spans="1:30" x14ac:dyDescent="0.2">
      <c r="A159" s="88"/>
      <c r="B159" s="110"/>
      <c r="C159" s="87"/>
      <c r="D159" s="87"/>
      <c r="E159" s="89"/>
      <c r="F159" s="92"/>
      <c r="G159" s="106"/>
      <c r="H159" s="89"/>
      <c r="I159" s="89"/>
      <c r="J159" s="89"/>
      <c r="K159" s="89"/>
      <c r="L159" s="89"/>
      <c r="M159" s="89"/>
      <c r="N159" s="93"/>
      <c r="O159" s="93"/>
      <c r="P159" s="93"/>
      <c r="Q159" s="93"/>
      <c r="R159" s="93"/>
      <c r="S159" s="94"/>
      <c r="T159" s="95"/>
      <c r="U159" s="93"/>
      <c r="V159" s="93"/>
      <c r="W159" s="93"/>
      <c r="X159" s="94"/>
      <c r="Y159" s="95"/>
      <c r="AC159" s="233"/>
      <c r="AD159" s="94"/>
    </row>
    <row r="160" spans="1:30" x14ac:dyDescent="0.2">
      <c r="B160" s="91" t="s">
        <v>287</v>
      </c>
      <c r="X160" s="97"/>
    </row>
    <row r="161" spans="1:30" ht="15" x14ac:dyDescent="0.2">
      <c r="A161" s="121">
        <v>40000</v>
      </c>
      <c r="B161" s="122" t="s">
        <v>167</v>
      </c>
      <c r="C161" s="123" t="s">
        <v>26</v>
      </c>
      <c r="D161" s="129">
        <v>41579</v>
      </c>
      <c r="E161" s="121" t="s">
        <v>263</v>
      </c>
      <c r="F161" s="124">
        <v>9560</v>
      </c>
      <c r="G161" s="125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6"/>
      <c r="T161" s="95"/>
      <c r="U161" s="93"/>
      <c r="V161" s="93"/>
      <c r="X161" s="126"/>
      <c r="Y161" s="95"/>
      <c r="AC161" s="237"/>
      <c r="AD161" s="94"/>
    </row>
    <row r="162" spans="1:30" ht="15" x14ac:dyDescent="0.2">
      <c r="A162" s="121"/>
      <c r="B162" s="122"/>
      <c r="C162" s="123"/>
      <c r="D162" s="129"/>
      <c r="E162" s="121"/>
      <c r="F162" s="124"/>
      <c r="G162" s="125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6"/>
      <c r="T162" s="95"/>
      <c r="U162" s="93"/>
      <c r="V162" s="93"/>
      <c r="X162" s="126"/>
      <c r="Y162" s="95"/>
      <c r="AC162" s="237"/>
      <c r="AD162" s="94"/>
    </row>
    <row r="163" spans="1:30" x14ac:dyDescent="0.2">
      <c r="X163" s="97"/>
    </row>
    <row r="164" spans="1:30" x14ac:dyDescent="0.2">
      <c r="F164" s="152">
        <f>SUM(F3:F163)</f>
        <v>1643223.28</v>
      </c>
      <c r="G164" s="152">
        <f>SUM(G10:G163)</f>
        <v>417540.41</v>
      </c>
      <c r="T164" s="152">
        <f>SUM(T3:T163)</f>
        <v>3251004.9499999997</v>
      </c>
      <c r="X164" s="97"/>
      <c r="Y164" s="152">
        <f>SUM(Y3:Y163)</f>
        <v>3288870.4095000001</v>
      </c>
      <c r="AC164" s="231">
        <f>SUM(AC5:AC163)</f>
        <v>2121912.7798669999</v>
      </c>
      <c r="AD164" s="152">
        <f>SUM(AD3:AD163)</f>
        <v>2121912.7798670004</v>
      </c>
    </row>
    <row r="165" spans="1:30" x14ac:dyDescent="0.2">
      <c r="X165" s="97"/>
    </row>
    <row r="166" spans="1:30" ht="15" x14ac:dyDescent="0.2">
      <c r="G166" s="246">
        <f>+G164+F164</f>
        <v>2060763.69</v>
      </c>
      <c r="K166" s="216"/>
      <c r="X166" s="97"/>
    </row>
    <row r="167" spans="1:30" x14ac:dyDescent="0.2">
      <c r="K167" s="96" t="s">
        <v>517</v>
      </c>
      <c r="X167" s="97"/>
    </row>
    <row r="168" spans="1:30" x14ac:dyDescent="0.2">
      <c r="X168" s="97"/>
    </row>
    <row r="169" spans="1:30" x14ac:dyDescent="0.2">
      <c r="X169" s="97"/>
    </row>
    <row r="170" spans="1:30" x14ac:dyDescent="0.2">
      <c r="X170" s="97"/>
    </row>
    <row r="171" spans="1:30" x14ac:dyDescent="0.2">
      <c r="G171" s="107">
        <v>2060763.69</v>
      </c>
      <c r="X171" s="97"/>
    </row>
    <row r="172" spans="1:30" x14ac:dyDescent="0.2">
      <c r="X172" s="97"/>
    </row>
    <row r="173" spans="1:30" x14ac:dyDescent="0.2">
      <c r="X173" s="97"/>
    </row>
  </sheetData>
  <autoFilter ref="A2:M144" xr:uid="{00000000-0009-0000-0000-000002000000}">
    <sortState xmlns:xlrd2="http://schemas.microsoft.com/office/spreadsheetml/2017/richdata2" ref="A3:M106">
      <sortCondition ref="J2:J101"/>
    </sortState>
  </autoFilter>
  <sortState xmlns:xlrd2="http://schemas.microsoft.com/office/spreadsheetml/2017/richdata2" ref="A40:V124">
    <sortCondition ref="B40:B124"/>
  </sortState>
  <mergeCells count="3">
    <mergeCell ref="A1:H1"/>
    <mergeCell ref="J1:M1"/>
    <mergeCell ref="O1:R1"/>
  </mergeCells>
  <hyperlinks>
    <hyperlink ref="B79" r:id="rId1" xr:uid="{00000000-0004-0000-0200-000000000000}"/>
    <hyperlink ref="B81" r:id="rId2" xr:uid="{00000000-0004-0000-0200-000001000000}"/>
    <hyperlink ref="B82" r:id="rId3" xr:uid="{00000000-0004-0000-0200-000002000000}"/>
    <hyperlink ref="B51" r:id="rId4" xr:uid="{00000000-0004-0000-0200-000003000000}"/>
    <hyperlink ref="B131" r:id="rId5" xr:uid="{00000000-0004-0000-0200-000004000000}"/>
    <hyperlink ref="B132" r:id="rId6" xr:uid="{00000000-0004-0000-0200-000005000000}"/>
    <hyperlink ref="B103" r:id="rId7" xr:uid="{00000000-0004-0000-0200-000006000000}"/>
    <hyperlink ref="B80" r:id="rId8" xr:uid="{00000000-0004-0000-0200-000007000000}"/>
    <hyperlink ref="B126" r:id="rId9" xr:uid="{00000000-0004-0000-0200-000008000000}"/>
    <hyperlink ref="B93" r:id="rId10" xr:uid="{00000000-0004-0000-0200-000009000000}"/>
    <hyperlink ref="B95" r:id="rId11" xr:uid="{00000000-0004-0000-0200-00000A000000}"/>
    <hyperlink ref="B96" r:id="rId12" xr:uid="{00000000-0004-0000-0200-00000B000000}"/>
    <hyperlink ref="B113" r:id="rId13" xr:uid="{00000000-0004-0000-0200-00000C000000}"/>
    <hyperlink ref="B114" r:id="rId14" xr:uid="{00000000-0004-0000-0200-00000D000000}"/>
    <hyperlink ref="B130" r:id="rId15" xr:uid="{00000000-0004-0000-0200-00000E000000}"/>
    <hyperlink ref="B83" r:id="rId16" xr:uid="{00000000-0004-0000-0200-00000F000000}"/>
    <hyperlink ref="B84" r:id="rId17" xr:uid="{00000000-0004-0000-0200-000010000000}"/>
    <hyperlink ref="B52" r:id="rId18" xr:uid="{00000000-0004-0000-0200-000011000000}"/>
    <hyperlink ref="B53" r:id="rId19" xr:uid="{00000000-0004-0000-0200-000012000000}"/>
    <hyperlink ref="B92" r:id="rId20" xr:uid="{00000000-0004-0000-0200-000013000000}"/>
    <hyperlink ref="B127" r:id="rId21" xr:uid="{00000000-0004-0000-0200-000014000000}"/>
    <hyperlink ref="C127" r:id="rId22" xr:uid="{00000000-0004-0000-0200-000015000000}"/>
    <hyperlink ref="B54" r:id="rId23" xr:uid="{00000000-0004-0000-0200-000016000000}"/>
    <hyperlink ref="B55" r:id="rId24" xr:uid="{00000000-0004-0000-0200-000017000000}"/>
    <hyperlink ref="B56" r:id="rId25" xr:uid="{00000000-0004-0000-0200-000018000000}"/>
    <hyperlink ref="B112" r:id="rId26" xr:uid="{00000000-0004-0000-0200-000019000000}"/>
    <hyperlink ref="B109" r:id="rId27" xr:uid="{00000000-0004-0000-0200-00001A000000}"/>
    <hyperlink ref="B110" r:id="rId28" xr:uid="{00000000-0004-0000-0200-00001B000000}"/>
    <hyperlink ref="D127" r:id="rId29" xr:uid="{00000000-0004-0000-0200-00001C000000}"/>
    <hyperlink ref="B70" r:id="rId30" xr:uid="{00000000-0004-0000-0200-00001D000000}"/>
    <hyperlink ref="B104" r:id="rId31" xr:uid="{00000000-0004-0000-0200-00001F000000}"/>
    <hyperlink ref="B115" r:id="rId32" xr:uid="{00000000-0004-0000-0200-000020000000}"/>
    <hyperlink ref="B106" r:id="rId33" xr:uid="{00000000-0004-0000-0200-000021000000}"/>
    <hyperlink ref="B88" r:id="rId34" xr:uid="{00000000-0004-0000-0200-000022000000}"/>
    <hyperlink ref="B116" r:id="rId35" xr:uid="{00000000-0004-0000-0200-000023000000}"/>
    <hyperlink ref="B77" r:id="rId36" xr:uid="{00000000-0004-0000-0200-000025000000}"/>
    <hyperlink ref="B71" r:id="rId37" xr:uid="{00000000-0004-0000-0200-000026000000}"/>
    <hyperlink ref="B72" r:id="rId38" xr:uid="{00000000-0004-0000-0200-000027000000}"/>
    <hyperlink ref="B73" r:id="rId39" xr:uid="{00000000-0004-0000-0200-000028000000}"/>
    <hyperlink ref="B76" r:id="rId40" xr:uid="{00000000-0004-0000-0200-000029000000}"/>
    <hyperlink ref="B117" r:id="rId41" xr:uid="{00000000-0004-0000-0200-00002A000000}"/>
    <hyperlink ref="B118" r:id="rId42" xr:uid="{00000000-0004-0000-0200-00002B000000}"/>
    <hyperlink ref="B119" r:id="rId43" xr:uid="{00000000-0004-0000-0200-00002C000000}"/>
    <hyperlink ref="B62" r:id="rId44" xr:uid="{00000000-0004-0000-0200-00002D000000}"/>
    <hyperlink ref="B63" r:id="rId45" xr:uid="{00000000-0004-0000-0200-00002E000000}"/>
    <hyperlink ref="B65" r:id="rId46" xr:uid="{00000000-0004-0000-0200-00002F000000}"/>
    <hyperlink ref="B69" r:id="rId47" xr:uid="{00000000-0004-0000-0200-000030000000}"/>
    <hyperlink ref="B89" r:id="rId48" xr:uid="{00000000-0004-0000-0200-000031000000}"/>
    <hyperlink ref="B90" r:id="rId49" xr:uid="{00000000-0004-0000-0200-000032000000}"/>
    <hyperlink ref="B66" r:id="rId50" xr:uid="{00000000-0004-0000-0200-000033000000}"/>
    <hyperlink ref="B67" r:id="rId51" xr:uid="{00000000-0004-0000-0200-000034000000}"/>
    <hyperlink ref="B120" r:id="rId52" xr:uid="{00000000-0004-0000-0200-000035000000}"/>
    <hyperlink ref="B111" r:id="rId53" xr:uid="{00000000-0004-0000-0200-000036000000}"/>
    <hyperlink ref="B91" r:id="rId54" xr:uid="{00000000-0004-0000-0200-000037000000}"/>
    <hyperlink ref="B147" r:id="rId55" xr:uid="{00000000-0004-0000-0200-000038000000}"/>
    <hyperlink ref="B148" r:id="rId56" xr:uid="{00000000-0004-0000-0200-000039000000}"/>
    <hyperlink ref="B149" r:id="rId57" xr:uid="{00000000-0004-0000-0200-00003A000000}"/>
    <hyperlink ref="B150" r:id="rId58" xr:uid="{00000000-0004-0000-0200-00003B000000}"/>
    <hyperlink ref="B151" r:id="rId59" xr:uid="{00000000-0004-0000-0200-00003C000000}"/>
    <hyperlink ref="B152" r:id="rId60" xr:uid="{00000000-0004-0000-0200-00003D000000}"/>
    <hyperlink ref="B153" r:id="rId61" xr:uid="{00000000-0004-0000-0200-00003E000000}"/>
    <hyperlink ref="B161" r:id="rId62" xr:uid="{00000000-0004-0000-0200-00003F000000}"/>
    <hyperlink ref="B10" r:id="rId63" display="Parish Office" xr:uid="{00000000-0004-0000-0200-000040000000}"/>
    <hyperlink ref="B11" r:id="rId64" xr:uid="{00000000-0004-0000-0200-000041000000}"/>
    <hyperlink ref="B13" r:id="rId65" xr:uid="{00000000-0004-0000-0200-000042000000}"/>
    <hyperlink ref="B94" r:id="rId66" xr:uid="{00000000-0004-0000-0200-000043000000}"/>
    <hyperlink ref="B57" r:id="rId67" xr:uid="{00000000-0004-0000-0200-000044000000}"/>
    <hyperlink ref="B58" r:id="rId68" xr:uid="{00000000-0004-0000-0200-000045000000}"/>
    <hyperlink ref="B59" r:id="rId69" xr:uid="{00000000-0004-0000-0200-000046000000}"/>
    <hyperlink ref="B60" r:id="rId70" xr:uid="{00000000-0004-0000-0200-000047000000}"/>
    <hyperlink ref="B61" r:id="rId71" xr:uid="{00000000-0004-0000-0200-000048000000}"/>
    <hyperlink ref="B85" r:id="rId72" xr:uid="{00000000-0004-0000-0200-000049000000}"/>
    <hyperlink ref="B86" r:id="rId73" xr:uid="{00000000-0004-0000-0200-00004A000000}"/>
    <hyperlink ref="B97" r:id="rId74" xr:uid="{00000000-0004-0000-0200-00004B000000}"/>
    <hyperlink ref="B68" r:id="rId75" xr:uid="{00000000-0004-0000-0200-00004C000000}"/>
    <hyperlink ref="B50" r:id="rId76" xr:uid="{00000000-0004-0000-0200-00004D000000}"/>
    <hyperlink ref="B22" r:id="rId77" xr:uid="{00000000-0004-0000-0200-000052000000}"/>
    <hyperlink ref="B20" r:id="rId78" display="Palmer Road Pavillion" xr:uid="{00000000-0004-0000-0200-000053000000}"/>
    <hyperlink ref="B19" r:id="rId79" xr:uid="{00000000-0004-0000-0200-000054000000}"/>
    <hyperlink ref="B18" r:id="rId80" xr:uid="{00000000-0004-0000-0200-000055000000}"/>
    <hyperlink ref="B17" r:id="rId81" xr:uid="{00000000-0004-0000-0200-000056000000}"/>
    <hyperlink ref="B16" r:id="rId82" xr:uid="{00000000-0004-0000-0200-000057000000}"/>
    <hyperlink ref="B15" r:id="rId83" xr:uid="{00000000-0004-0000-0200-000058000000}"/>
    <hyperlink ref="B14" r:id="rId84" xr:uid="{00000000-0004-0000-0200-000059000000}"/>
    <hyperlink ref="B108" r:id="rId85" xr:uid="{00000000-0004-0000-0200-00005A000000}"/>
    <hyperlink ref="B107" r:id="rId86" xr:uid="{00000000-0004-0000-0200-00005B000000}"/>
    <hyperlink ref="B75" r:id="rId87" xr:uid="{00000000-0004-0000-0200-00005C000000}"/>
    <hyperlink ref="B64" r:id="rId88" xr:uid="{00000000-0004-0000-0200-00005D000000}"/>
    <hyperlink ref="B5" r:id="rId89" display="Mayflower Field" xr:uid="{00000000-0004-0000-0200-00005E000000}"/>
    <hyperlink ref="B98" r:id="rId90" xr:uid="{00000000-0004-0000-0200-000060000000}"/>
    <hyperlink ref="B99" r:id="rId91" xr:uid="{00000000-0004-0000-0200-000061000000}"/>
    <hyperlink ref="B100" r:id="rId92" xr:uid="{00000000-0004-0000-0200-000062000000}"/>
    <hyperlink ref="B101" r:id="rId93" xr:uid="{00000000-0004-0000-0200-000063000000}"/>
    <hyperlink ref="B87" r:id="rId94" xr:uid="{00000000-0004-0000-0200-000064000000}"/>
    <hyperlink ref="B6" r:id="rId95" display="Mayflower Field" xr:uid="{00000000-0004-0000-0200-000065000000}"/>
    <hyperlink ref="B7" r:id="rId96" display="Mayflower Field" xr:uid="{00000000-0004-0000-0200-000066000000}"/>
    <hyperlink ref="B23" r:id="rId97" xr:uid="{00000000-0004-0000-0200-000067000000}"/>
    <hyperlink ref="B24" r:id="rId98" display="Palmer Road Playing Field" xr:uid="{00000000-0004-0000-0200-000051000000}"/>
  </hyperlinks>
  <pageMargins left="0.70866141732283472" right="0.70866141732283472" top="0.74803149606299213" bottom="0.74803149606299213" header="0.31496062992125984" footer="0.31496062992125984"/>
  <pageSetup paperSize="8" scale="56" fitToHeight="0" orientation="portrait" r:id="rId99"/>
  <headerFooter>
    <oddHeader>&amp;C&amp;"-,Bold"&amp;14ANGMERING PARISH COUNCIL ASSETS REGISTER&amp;R&amp;"-,Bold"&amp;12April 2018</oddHeader>
  </headerFooter>
  <legacyDrawing r:id="rId1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9"/>
  <sheetViews>
    <sheetView topLeftCell="A10" workbookViewId="0">
      <selection activeCell="F41" sqref="F41"/>
    </sheetView>
  </sheetViews>
  <sheetFormatPr defaultRowHeight="15" x14ac:dyDescent="0.25"/>
  <sheetData>
    <row r="1" spans="1:20" x14ac:dyDescent="0.25">
      <c r="A1" s="249" t="s">
        <v>0</v>
      </c>
      <c r="B1" s="249"/>
      <c r="C1" s="249"/>
      <c r="D1" s="249"/>
      <c r="E1" s="249"/>
      <c r="F1" s="249"/>
      <c r="G1" s="250"/>
      <c r="H1" s="249"/>
      <c r="I1" s="188"/>
      <c r="J1" s="249" t="s">
        <v>1</v>
      </c>
      <c r="K1" s="249"/>
      <c r="L1" s="249"/>
      <c r="M1" s="249"/>
      <c r="N1" s="96"/>
      <c r="O1" s="249"/>
      <c r="P1" s="249"/>
      <c r="Q1" s="249"/>
      <c r="R1" s="249"/>
      <c r="S1" s="97"/>
      <c r="T1" s="96"/>
    </row>
    <row r="2" spans="1:20" ht="63.75" x14ac:dyDescent="0.25">
      <c r="A2" s="88" t="s">
        <v>2</v>
      </c>
      <c r="B2" s="89" t="s">
        <v>3</v>
      </c>
      <c r="C2" s="87" t="s">
        <v>4</v>
      </c>
      <c r="D2" s="87" t="s">
        <v>5</v>
      </c>
      <c r="E2" s="89" t="s">
        <v>6</v>
      </c>
      <c r="F2" s="92" t="s">
        <v>7</v>
      </c>
      <c r="G2" s="106" t="s">
        <v>270</v>
      </c>
      <c r="H2" s="89" t="s">
        <v>172</v>
      </c>
      <c r="I2" s="89" t="s">
        <v>403</v>
      </c>
      <c r="J2" s="89" t="s">
        <v>10</v>
      </c>
      <c r="K2" s="89" t="s">
        <v>169</v>
      </c>
      <c r="L2" s="89" t="s">
        <v>11</v>
      </c>
      <c r="M2" s="89" t="s">
        <v>12</v>
      </c>
      <c r="N2" s="93"/>
      <c r="O2" s="98" t="s">
        <v>13</v>
      </c>
      <c r="P2" s="98" t="s">
        <v>14</v>
      </c>
      <c r="Q2" s="98" t="s">
        <v>15</v>
      </c>
      <c r="R2" s="99" t="s">
        <v>16</v>
      </c>
      <c r="S2" s="100" t="s">
        <v>281</v>
      </c>
      <c r="T2" s="96"/>
    </row>
    <row r="6" spans="1:20" x14ac:dyDescent="0.25">
      <c r="A6" s="137">
        <v>5050</v>
      </c>
      <c r="B6" s="122" t="s">
        <v>179</v>
      </c>
      <c r="C6" s="123" t="s">
        <v>26</v>
      </c>
      <c r="D6" s="123"/>
      <c r="E6" s="121" t="s">
        <v>258</v>
      </c>
      <c r="F6" s="124"/>
      <c r="G6" s="125">
        <v>400</v>
      </c>
      <c r="H6" s="121" t="s">
        <v>174</v>
      </c>
      <c r="I6" s="121" t="s">
        <v>258</v>
      </c>
      <c r="J6" s="121" t="s">
        <v>120</v>
      </c>
      <c r="K6" s="121" t="s">
        <v>180</v>
      </c>
      <c r="L6" s="121"/>
      <c r="M6" s="121"/>
      <c r="N6" s="121"/>
      <c r="O6" s="121"/>
      <c r="P6" s="121"/>
      <c r="Q6" s="121"/>
      <c r="R6" s="121"/>
      <c r="S6" s="126">
        <v>400</v>
      </c>
    </row>
    <row r="7" spans="1:20" x14ac:dyDescent="0.25">
      <c r="A7" s="137">
        <v>5051</v>
      </c>
      <c r="B7" s="122" t="s">
        <v>179</v>
      </c>
      <c r="C7" s="123" t="s">
        <v>26</v>
      </c>
      <c r="D7" s="123"/>
      <c r="E7" s="121" t="s">
        <v>258</v>
      </c>
      <c r="F7" s="124"/>
      <c r="G7" s="125">
        <v>400</v>
      </c>
      <c r="H7" s="121" t="s">
        <v>181</v>
      </c>
      <c r="I7" s="121" t="s">
        <v>258</v>
      </c>
      <c r="J7" s="121" t="s">
        <v>120</v>
      </c>
      <c r="K7" s="121" t="s">
        <v>171</v>
      </c>
      <c r="L7" s="121"/>
      <c r="M7" s="121"/>
      <c r="N7" s="121"/>
      <c r="O7" s="121"/>
      <c r="P7" s="121"/>
      <c r="Q7" s="121"/>
      <c r="R7" s="121"/>
      <c r="S7" s="126">
        <v>400</v>
      </c>
    </row>
    <row r="8" spans="1:20" x14ac:dyDescent="0.25">
      <c r="A8" s="137">
        <v>5052</v>
      </c>
      <c r="B8" s="122" t="s">
        <v>179</v>
      </c>
      <c r="C8" s="123" t="s">
        <v>26</v>
      </c>
      <c r="D8" s="123"/>
      <c r="E8" s="121" t="s">
        <v>258</v>
      </c>
      <c r="F8" s="124">
        <v>1050</v>
      </c>
      <c r="G8" s="125"/>
      <c r="H8" s="121" t="s">
        <v>174</v>
      </c>
      <c r="I8" s="121" t="s">
        <v>258</v>
      </c>
      <c r="J8" s="121" t="s">
        <v>182</v>
      </c>
      <c r="K8" s="121" t="s">
        <v>183</v>
      </c>
      <c r="L8" s="121"/>
      <c r="M8" s="121"/>
      <c r="N8" s="121"/>
      <c r="O8" s="121"/>
      <c r="P8" s="121"/>
      <c r="Q8" s="121"/>
      <c r="R8" s="121"/>
      <c r="S8" s="126">
        <v>400</v>
      </c>
    </row>
    <row r="9" spans="1:20" x14ac:dyDescent="0.25">
      <c r="A9" s="137">
        <v>5053</v>
      </c>
      <c r="B9" s="122" t="s">
        <v>179</v>
      </c>
      <c r="C9" s="123" t="s">
        <v>26</v>
      </c>
      <c r="D9" s="123"/>
      <c r="E9" s="121" t="s">
        <v>258</v>
      </c>
      <c r="F9" s="124"/>
      <c r="G9" s="125">
        <v>400</v>
      </c>
      <c r="H9" s="121" t="s">
        <v>174</v>
      </c>
      <c r="I9" s="121" t="s">
        <v>258</v>
      </c>
      <c r="J9" s="121" t="s">
        <v>182</v>
      </c>
      <c r="K9" s="121" t="s">
        <v>189</v>
      </c>
      <c r="L9" s="121"/>
      <c r="M9" s="121"/>
      <c r="N9" s="121"/>
      <c r="O9" s="121"/>
      <c r="P9" s="121"/>
      <c r="Q9" s="121"/>
      <c r="R9" s="121"/>
      <c r="S9" s="126">
        <v>400</v>
      </c>
    </row>
    <row r="10" spans="1:20" x14ac:dyDescent="0.25">
      <c r="A10" s="137">
        <v>5054</v>
      </c>
      <c r="B10" s="122" t="s">
        <v>179</v>
      </c>
      <c r="C10" s="123" t="s">
        <v>26</v>
      </c>
      <c r="D10" s="123"/>
      <c r="E10" s="121" t="s">
        <v>258</v>
      </c>
      <c r="F10" s="124"/>
      <c r="G10" s="125">
        <v>400</v>
      </c>
      <c r="H10" s="121" t="s">
        <v>174</v>
      </c>
      <c r="I10" s="121" t="s">
        <v>258</v>
      </c>
      <c r="J10" s="121" t="s">
        <v>182</v>
      </c>
      <c r="K10" s="121" t="s">
        <v>195</v>
      </c>
      <c r="L10" s="121"/>
      <c r="M10" s="121"/>
      <c r="N10" s="121"/>
      <c r="O10" s="121"/>
      <c r="P10" s="121"/>
      <c r="Q10" s="121"/>
      <c r="R10" s="121"/>
      <c r="S10" s="126">
        <v>400</v>
      </c>
    </row>
    <row r="11" spans="1:20" x14ac:dyDescent="0.25">
      <c r="A11" s="137">
        <v>5055</v>
      </c>
      <c r="B11" s="122" t="s">
        <v>179</v>
      </c>
      <c r="C11" s="123" t="s">
        <v>26</v>
      </c>
      <c r="D11" s="123"/>
      <c r="E11" s="121" t="s">
        <v>258</v>
      </c>
      <c r="F11" s="124"/>
      <c r="G11" s="125">
        <v>400</v>
      </c>
      <c r="H11" s="121" t="s">
        <v>181</v>
      </c>
      <c r="I11" s="121" t="s">
        <v>258</v>
      </c>
      <c r="J11" s="121" t="s">
        <v>182</v>
      </c>
      <c r="K11" s="121" t="s">
        <v>196</v>
      </c>
      <c r="L11" s="121"/>
      <c r="M11" s="121"/>
      <c r="N11" s="121"/>
      <c r="O11" s="121"/>
      <c r="P11" s="121"/>
      <c r="Q11" s="121"/>
      <c r="R11" s="121"/>
      <c r="S11" s="126">
        <v>400</v>
      </c>
    </row>
    <row r="12" spans="1:20" x14ac:dyDescent="0.25">
      <c r="A12" s="137">
        <v>5056</v>
      </c>
      <c r="B12" s="122" t="s">
        <v>179</v>
      </c>
      <c r="C12" s="123" t="s">
        <v>26</v>
      </c>
      <c r="D12" s="123"/>
      <c r="E12" s="121" t="s">
        <v>258</v>
      </c>
      <c r="F12" s="124"/>
      <c r="G12" s="125">
        <v>400</v>
      </c>
      <c r="H12" s="121" t="s">
        <v>181</v>
      </c>
      <c r="I12" s="121" t="s">
        <v>258</v>
      </c>
      <c r="J12" s="121" t="s">
        <v>182</v>
      </c>
      <c r="K12" s="121" t="s">
        <v>201</v>
      </c>
      <c r="L12" s="121"/>
      <c r="M12" s="121"/>
      <c r="N12" s="121"/>
      <c r="O12" s="121"/>
      <c r="P12" s="121"/>
      <c r="Q12" s="121"/>
      <c r="R12" s="121"/>
      <c r="S12" s="126">
        <v>400</v>
      </c>
    </row>
    <row r="13" spans="1:20" x14ac:dyDescent="0.25">
      <c r="A13" s="137">
        <v>5057</v>
      </c>
      <c r="B13" s="122" t="s">
        <v>179</v>
      </c>
      <c r="C13" s="123" t="s">
        <v>26</v>
      </c>
      <c r="D13" s="123"/>
      <c r="E13" s="121" t="s">
        <v>258</v>
      </c>
      <c r="F13" s="124"/>
      <c r="G13" s="125">
        <v>400</v>
      </c>
      <c r="H13" s="121" t="s">
        <v>181</v>
      </c>
      <c r="I13" s="121" t="s">
        <v>258</v>
      </c>
      <c r="J13" s="121" t="s">
        <v>182</v>
      </c>
      <c r="K13" s="121" t="s">
        <v>89</v>
      </c>
      <c r="L13" s="121"/>
      <c r="M13" s="121"/>
      <c r="N13" s="121"/>
      <c r="O13" s="121"/>
      <c r="P13" s="121"/>
      <c r="Q13" s="121"/>
      <c r="R13" s="121"/>
      <c r="S13" s="126">
        <v>400</v>
      </c>
    </row>
    <row r="14" spans="1:20" x14ac:dyDescent="0.25">
      <c r="A14" s="137">
        <v>5058</v>
      </c>
      <c r="B14" s="122" t="s">
        <v>179</v>
      </c>
      <c r="C14" s="123" t="s">
        <v>26</v>
      </c>
      <c r="D14" s="123"/>
      <c r="E14" s="121" t="s">
        <v>258</v>
      </c>
      <c r="F14" s="124"/>
      <c r="G14" s="125">
        <v>400</v>
      </c>
      <c r="H14" s="121" t="s">
        <v>181</v>
      </c>
      <c r="I14" s="121" t="s">
        <v>258</v>
      </c>
      <c r="J14" s="121" t="s">
        <v>182</v>
      </c>
      <c r="K14" s="121" t="s">
        <v>461</v>
      </c>
      <c r="L14" s="121"/>
      <c r="M14" s="121"/>
      <c r="N14" s="121"/>
      <c r="O14" s="121"/>
      <c r="P14" s="121"/>
      <c r="Q14" s="121"/>
      <c r="R14" s="121"/>
      <c r="S14" s="126">
        <v>400</v>
      </c>
    </row>
    <row r="15" spans="1:20" x14ac:dyDescent="0.25">
      <c r="A15" s="137">
        <v>5059</v>
      </c>
      <c r="B15" s="122" t="s">
        <v>179</v>
      </c>
      <c r="C15" s="123" t="s">
        <v>26</v>
      </c>
      <c r="D15" s="123"/>
      <c r="E15" s="121" t="s">
        <v>258</v>
      </c>
      <c r="F15" s="124"/>
      <c r="G15" s="125">
        <v>400</v>
      </c>
      <c r="H15" s="121" t="s">
        <v>174</v>
      </c>
      <c r="I15" s="121" t="s">
        <v>258</v>
      </c>
      <c r="J15" s="121" t="s">
        <v>192</v>
      </c>
      <c r="K15" s="121" t="s">
        <v>203</v>
      </c>
      <c r="L15" s="121"/>
      <c r="M15" s="121"/>
      <c r="N15" s="121"/>
      <c r="O15" s="121"/>
      <c r="P15" s="121"/>
      <c r="Q15" s="121"/>
      <c r="R15" s="121"/>
      <c r="S15" s="126">
        <v>400</v>
      </c>
    </row>
    <row r="16" spans="1:20" x14ac:dyDescent="0.25">
      <c r="A16" s="137">
        <v>5060</v>
      </c>
      <c r="B16" s="173" t="s">
        <v>179</v>
      </c>
      <c r="C16" s="123" t="s">
        <v>26</v>
      </c>
      <c r="D16" s="168"/>
      <c r="E16" s="166" t="s">
        <v>258</v>
      </c>
      <c r="F16" s="169"/>
      <c r="G16" s="170">
        <v>400</v>
      </c>
      <c r="H16" s="166" t="s">
        <v>174</v>
      </c>
      <c r="I16" s="166" t="s">
        <v>258</v>
      </c>
      <c r="J16" s="166" t="s">
        <v>192</v>
      </c>
      <c r="K16" s="166" t="s">
        <v>205</v>
      </c>
      <c r="L16" s="166"/>
      <c r="M16" s="166"/>
      <c r="N16" s="166"/>
      <c r="O16" s="166"/>
      <c r="P16" s="166"/>
      <c r="Q16" s="166"/>
      <c r="R16" s="166"/>
      <c r="S16" s="171">
        <v>400</v>
      </c>
    </row>
    <row r="17" spans="1:19" x14ac:dyDescent="0.25">
      <c r="A17" s="137">
        <v>5061</v>
      </c>
      <c r="B17" s="122" t="s">
        <v>179</v>
      </c>
      <c r="C17" s="123" t="s">
        <v>26</v>
      </c>
      <c r="D17" s="123"/>
      <c r="E17" s="121"/>
      <c r="F17" s="124"/>
      <c r="G17" s="125">
        <v>400</v>
      </c>
      <c r="H17" s="121"/>
      <c r="I17" s="121" t="s">
        <v>463</v>
      </c>
      <c r="J17" s="121" t="s">
        <v>35</v>
      </c>
      <c r="K17" s="121" t="s">
        <v>442</v>
      </c>
      <c r="L17" s="121"/>
      <c r="M17" s="121"/>
      <c r="N17" s="121"/>
      <c r="O17" s="121"/>
      <c r="P17" s="121"/>
      <c r="Q17" s="121"/>
      <c r="R17" s="121"/>
      <c r="S17" s="126">
        <v>400</v>
      </c>
    </row>
    <row r="18" spans="1:19" x14ac:dyDescent="0.25">
      <c r="A18" s="137">
        <v>5062</v>
      </c>
      <c r="B18" s="122" t="s">
        <v>179</v>
      </c>
      <c r="C18" s="123" t="s">
        <v>26</v>
      </c>
      <c r="D18" s="123"/>
      <c r="E18" s="121"/>
      <c r="F18" s="124"/>
      <c r="G18" s="125">
        <v>400</v>
      </c>
      <c r="H18" s="121"/>
      <c r="I18" s="121" t="s">
        <v>463</v>
      </c>
      <c r="J18" s="121" t="s">
        <v>35</v>
      </c>
      <c r="K18" s="121" t="s">
        <v>442</v>
      </c>
      <c r="L18" s="121"/>
      <c r="M18" s="121"/>
      <c r="N18" s="121"/>
      <c r="O18" s="121"/>
      <c r="P18" s="121"/>
      <c r="Q18" s="121"/>
      <c r="R18" s="121"/>
      <c r="S18" s="126">
        <v>400</v>
      </c>
    </row>
    <row r="19" spans="1:19" x14ac:dyDescent="0.25">
      <c r="A19" s="137">
        <v>5063</v>
      </c>
      <c r="B19" s="122" t="s">
        <v>179</v>
      </c>
      <c r="C19" s="123" t="s">
        <v>26</v>
      </c>
      <c r="D19" s="123"/>
      <c r="E19" s="121"/>
      <c r="F19" s="124"/>
      <c r="G19" s="125">
        <v>400</v>
      </c>
      <c r="H19" s="121"/>
      <c r="I19" s="121" t="s">
        <v>463</v>
      </c>
      <c r="J19" s="121" t="s">
        <v>45</v>
      </c>
      <c r="K19" s="121" t="s">
        <v>462</v>
      </c>
      <c r="L19" s="121"/>
      <c r="M19" s="121"/>
      <c r="N19" s="121"/>
      <c r="O19" s="121"/>
      <c r="P19" s="121"/>
      <c r="Q19" s="121"/>
      <c r="R19" s="121"/>
      <c r="S19" s="126">
        <v>400</v>
      </c>
    </row>
    <row r="20" spans="1:19" x14ac:dyDescent="0.25">
      <c r="A20" s="137">
        <v>5064</v>
      </c>
      <c r="B20" s="122" t="s">
        <v>179</v>
      </c>
      <c r="C20" s="123" t="s">
        <v>26</v>
      </c>
      <c r="D20" s="123"/>
      <c r="E20" s="121"/>
      <c r="F20" s="124"/>
      <c r="G20" s="125">
        <v>400</v>
      </c>
      <c r="H20" s="121"/>
      <c r="I20" s="121" t="s">
        <v>463</v>
      </c>
      <c r="J20" s="121" t="s">
        <v>45</v>
      </c>
      <c r="K20" s="121" t="s">
        <v>462</v>
      </c>
      <c r="L20" s="121"/>
      <c r="M20" s="121"/>
      <c r="N20" s="121"/>
      <c r="O20" s="121"/>
      <c r="P20" s="121"/>
      <c r="Q20" s="121"/>
      <c r="R20" s="121"/>
      <c r="S20" s="126">
        <v>400</v>
      </c>
    </row>
    <row r="21" spans="1:19" x14ac:dyDescent="0.25">
      <c r="A21" s="137">
        <v>5065</v>
      </c>
      <c r="B21" s="122" t="s">
        <v>179</v>
      </c>
      <c r="C21" s="123" t="s">
        <v>26</v>
      </c>
      <c r="D21" s="123"/>
      <c r="E21" s="121"/>
      <c r="F21" s="124"/>
      <c r="G21" s="125">
        <v>400</v>
      </c>
      <c r="H21" s="121"/>
      <c r="I21" s="121" t="s">
        <v>463</v>
      </c>
      <c r="J21" s="121" t="s">
        <v>45</v>
      </c>
      <c r="K21" s="121" t="s">
        <v>462</v>
      </c>
      <c r="L21" s="121"/>
      <c r="M21" s="121"/>
      <c r="N21" s="121"/>
      <c r="O21" s="121"/>
      <c r="P21" s="121"/>
      <c r="Q21" s="121"/>
      <c r="R21" s="121"/>
      <c r="S21" s="126">
        <v>400</v>
      </c>
    </row>
    <row r="22" spans="1:19" x14ac:dyDescent="0.25">
      <c r="A22" s="137">
        <v>5066</v>
      </c>
      <c r="B22" s="122" t="s">
        <v>179</v>
      </c>
      <c r="C22" s="123" t="s">
        <v>26</v>
      </c>
      <c r="D22" s="123"/>
      <c r="E22" s="121"/>
      <c r="F22" s="124"/>
      <c r="G22" s="125">
        <v>400</v>
      </c>
      <c r="H22" s="121"/>
      <c r="I22" s="121" t="s">
        <v>463</v>
      </c>
      <c r="J22" s="121" t="s">
        <v>45</v>
      </c>
      <c r="K22" s="121" t="s">
        <v>462</v>
      </c>
      <c r="L22" s="121"/>
      <c r="M22" s="121"/>
      <c r="N22" s="121"/>
      <c r="O22" s="121"/>
      <c r="P22" s="121"/>
      <c r="Q22" s="121"/>
      <c r="R22" s="121"/>
      <c r="S22" s="126">
        <v>400</v>
      </c>
    </row>
    <row r="23" spans="1:19" x14ac:dyDescent="0.25">
      <c r="A23" s="137">
        <v>5067</v>
      </c>
      <c r="B23" s="122" t="s">
        <v>179</v>
      </c>
      <c r="C23" s="123" t="s">
        <v>26</v>
      </c>
      <c r="D23" s="123"/>
      <c r="E23" s="121" t="s">
        <v>258</v>
      </c>
      <c r="F23" s="124"/>
      <c r="G23" s="125">
        <v>400</v>
      </c>
      <c r="H23" s="121" t="s">
        <v>181</v>
      </c>
      <c r="I23" s="121" t="s">
        <v>258</v>
      </c>
      <c r="J23" s="121" t="s">
        <v>216</v>
      </c>
      <c r="K23" s="121" t="s">
        <v>217</v>
      </c>
      <c r="L23" s="121"/>
      <c r="M23" s="121"/>
      <c r="N23" s="121"/>
      <c r="O23" s="121"/>
      <c r="P23" s="121"/>
      <c r="Q23" s="121"/>
      <c r="R23" s="121"/>
      <c r="S23" s="126">
        <v>400</v>
      </c>
    </row>
    <row r="24" spans="1:19" x14ac:dyDescent="0.25">
      <c r="A24" s="137">
        <v>5068</v>
      </c>
      <c r="B24" s="122" t="s">
        <v>179</v>
      </c>
      <c r="C24" s="123" t="s">
        <v>26</v>
      </c>
      <c r="D24" s="123"/>
      <c r="E24" s="121" t="s">
        <v>258</v>
      </c>
      <c r="F24" s="124"/>
      <c r="G24" s="125">
        <v>400</v>
      </c>
      <c r="H24" s="121" t="s">
        <v>174</v>
      </c>
      <c r="I24" s="121" t="s">
        <v>258</v>
      </c>
      <c r="J24" s="121" t="s">
        <v>233</v>
      </c>
      <c r="K24" s="121"/>
      <c r="L24" s="121"/>
      <c r="M24" s="121"/>
      <c r="N24" s="121"/>
      <c r="O24" s="121"/>
      <c r="P24" s="121"/>
      <c r="Q24" s="121"/>
      <c r="R24" s="121"/>
      <c r="S24" s="126">
        <v>400</v>
      </c>
    </row>
    <row r="25" spans="1:19" x14ac:dyDescent="0.25">
      <c r="A25" s="137">
        <v>5069</v>
      </c>
      <c r="B25" s="122" t="s">
        <v>179</v>
      </c>
      <c r="C25" s="123" t="s">
        <v>235</v>
      </c>
      <c r="D25" s="123"/>
      <c r="E25" s="121" t="s">
        <v>258</v>
      </c>
      <c r="F25" s="124"/>
      <c r="G25" s="125">
        <v>400</v>
      </c>
      <c r="H25" s="121" t="s">
        <v>174</v>
      </c>
      <c r="I25" s="121" t="s">
        <v>258</v>
      </c>
      <c r="J25" s="121" t="s">
        <v>233</v>
      </c>
      <c r="K25" s="121"/>
      <c r="L25" s="121"/>
      <c r="M25" s="121"/>
      <c r="N25" s="121"/>
      <c r="O25" s="121"/>
      <c r="P25" s="121"/>
      <c r="Q25" s="121"/>
      <c r="R25" s="121"/>
      <c r="S25" s="126">
        <v>400</v>
      </c>
    </row>
    <row r="26" spans="1:19" x14ac:dyDescent="0.25">
      <c r="A26" s="137">
        <v>5070</v>
      </c>
      <c r="B26" s="122" t="s">
        <v>179</v>
      </c>
      <c r="C26" s="123" t="s">
        <v>26</v>
      </c>
      <c r="D26" s="123"/>
      <c r="E26" s="121" t="s">
        <v>258</v>
      </c>
      <c r="F26" s="124"/>
      <c r="G26" s="125">
        <v>400</v>
      </c>
      <c r="H26" s="121" t="s">
        <v>181</v>
      </c>
      <c r="I26" s="121" t="s">
        <v>258</v>
      </c>
      <c r="J26" s="121" t="s">
        <v>243</v>
      </c>
      <c r="K26" s="121"/>
      <c r="L26" s="121"/>
      <c r="M26" s="121"/>
      <c r="N26" s="121"/>
      <c r="O26" s="121"/>
      <c r="P26" s="121"/>
      <c r="Q26" s="121"/>
      <c r="R26" s="121"/>
      <c r="S26" s="126">
        <v>400</v>
      </c>
    </row>
    <row r="27" spans="1:19" x14ac:dyDescent="0.25">
      <c r="A27" s="137">
        <v>5071</v>
      </c>
      <c r="B27" s="122" t="s">
        <v>179</v>
      </c>
      <c r="C27" s="123" t="s">
        <v>26</v>
      </c>
      <c r="D27" s="123"/>
      <c r="E27" s="121" t="s">
        <v>258</v>
      </c>
      <c r="F27" s="124"/>
      <c r="G27" s="125">
        <v>400</v>
      </c>
      <c r="H27" s="121" t="s">
        <v>174</v>
      </c>
      <c r="I27" s="121" t="s">
        <v>258</v>
      </c>
      <c r="J27" s="121" t="s">
        <v>241</v>
      </c>
      <c r="K27" s="121" t="s">
        <v>242</v>
      </c>
      <c r="L27" s="121"/>
      <c r="M27" s="121"/>
      <c r="N27" s="121"/>
      <c r="O27" s="121"/>
      <c r="P27" s="121"/>
      <c r="Q27" s="121"/>
      <c r="R27" s="121"/>
      <c r="S27" s="126">
        <v>400</v>
      </c>
    </row>
    <row r="29" spans="1:19" x14ac:dyDescent="0.25">
      <c r="A29" s="137">
        <v>5033</v>
      </c>
      <c r="B29" s="122" t="s">
        <v>202</v>
      </c>
      <c r="C29" s="123" t="s">
        <v>26</v>
      </c>
      <c r="D29" s="123"/>
      <c r="E29" s="121" t="s">
        <v>258</v>
      </c>
      <c r="F29" s="124"/>
      <c r="G29" s="125">
        <v>300</v>
      </c>
      <c r="H29" s="121" t="s">
        <v>181</v>
      </c>
      <c r="I29" s="121"/>
      <c r="J29" s="121" t="s">
        <v>120</v>
      </c>
      <c r="K29" s="121" t="s">
        <v>176</v>
      </c>
      <c r="L29" s="121"/>
      <c r="M29" s="121"/>
      <c r="N29" s="121"/>
      <c r="O29" s="121"/>
      <c r="P29" s="121"/>
      <c r="Q29" s="121"/>
      <c r="R29" s="121"/>
      <c r="S29" s="126">
        <v>300</v>
      </c>
    </row>
    <row r="30" spans="1:19" x14ac:dyDescent="0.25">
      <c r="A30" s="137">
        <v>5034</v>
      </c>
      <c r="B30" s="122" t="s">
        <v>202</v>
      </c>
      <c r="C30" s="123" t="s">
        <v>26</v>
      </c>
      <c r="D30" s="123"/>
      <c r="E30" s="121" t="s">
        <v>258</v>
      </c>
      <c r="F30" s="124"/>
      <c r="G30" s="125">
        <v>300</v>
      </c>
      <c r="H30" s="121" t="s">
        <v>177</v>
      </c>
      <c r="I30" s="121"/>
      <c r="J30" s="121" t="s">
        <v>120</v>
      </c>
      <c r="K30" s="121" t="s">
        <v>178</v>
      </c>
      <c r="L30" s="121"/>
      <c r="M30" s="121"/>
      <c r="N30" s="121"/>
      <c r="O30" s="121"/>
      <c r="P30" s="121"/>
      <c r="Q30" s="121"/>
      <c r="R30" s="121"/>
      <c r="S30" s="126">
        <v>300</v>
      </c>
    </row>
    <row r="31" spans="1:19" x14ac:dyDescent="0.25">
      <c r="A31" s="137">
        <v>5035</v>
      </c>
      <c r="B31" s="122" t="s">
        <v>202</v>
      </c>
      <c r="C31" s="123" t="s">
        <v>26</v>
      </c>
      <c r="D31" s="123"/>
      <c r="E31" s="121" t="s">
        <v>258</v>
      </c>
      <c r="F31" s="124"/>
      <c r="G31" s="125">
        <v>300</v>
      </c>
      <c r="H31" s="121" t="s">
        <v>181</v>
      </c>
      <c r="I31" s="121"/>
      <c r="J31" s="121" t="s">
        <v>192</v>
      </c>
      <c r="K31" s="121" t="s">
        <v>203</v>
      </c>
      <c r="L31" s="121"/>
      <c r="M31" s="121"/>
      <c r="N31" s="121"/>
      <c r="O31" s="121"/>
      <c r="P31" s="121"/>
      <c r="Q31" s="121"/>
      <c r="R31" s="121"/>
      <c r="S31" s="126">
        <v>300</v>
      </c>
    </row>
    <row r="32" spans="1:19" x14ac:dyDescent="0.25">
      <c r="A32" s="137">
        <v>5036</v>
      </c>
      <c r="B32" s="122" t="s">
        <v>202</v>
      </c>
      <c r="C32" s="123" t="s">
        <v>26</v>
      </c>
      <c r="D32" s="123"/>
      <c r="E32" s="121" t="s">
        <v>258</v>
      </c>
      <c r="F32" s="124"/>
      <c r="G32" s="125">
        <v>300</v>
      </c>
      <c r="H32" s="121" t="s">
        <v>174</v>
      </c>
      <c r="I32" s="121"/>
      <c r="J32" s="121" t="s">
        <v>192</v>
      </c>
      <c r="K32" s="121" t="s">
        <v>204</v>
      </c>
      <c r="L32" s="121"/>
      <c r="M32" s="121"/>
      <c r="N32" s="121"/>
      <c r="O32" s="121"/>
      <c r="P32" s="121"/>
      <c r="Q32" s="121"/>
      <c r="R32" s="121"/>
      <c r="S32" s="126">
        <v>400</v>
      </c>
    </row>
    <row r="33" spans="1:19" x14ac:dyDescent="0.25">
      <c r="A33" s="137">
        <v>5037</v>
      </c>
      <c r="B33" s="122" t="s">
        <v>202</v>
      </c>
      <c r="C33" s="123" t="s">
        <v>26</v>
      </c>
      <c r="D33" s="123"/>
      <c r="E33" s="121"/>
      <c r="F33" s="124"/>
      <c r="G33" s="125">
        <v>300</v>
      </c>
      <c r="H33" s="121"/>
      <c r="I33" s="121"/>
      <c r="J33" s="121" t="s">
        <v>35</v>
      </c>
      <c r="K33" s="121" t="s">
        <v>443</v>
      </c>
      <c r="L33" s="121"/>
      <c r="M33" s="121"/>
      <c r="N33" s="121"/>
      <c r="O33" s="121"/>
      <c r="P33" s="121"/>
      <c r="Q33" s="121"/>
      <c r="R33" s="121"/>
      <c r="S33" s="126">
        <v>300</v>
      </c>
    </row>
    <row r="34" spans="1:19" x14ac:dyDescent="0.25">
      <c r="A34" s="137">
        <v>5038</v>
      </c>
      <c r="B34" s="122" t="s">
        <v>202</v>
      </c>
      <c r="C34" s="123" t="s">
        <v>26</v>
      </c>
      <c r="D34" s="123"/>
      <c r="E34" s="121"/>
      <c r="F34" s="124"/>
      <c r="G34" s="125">
        <v>300</v>
      </c>
      <c r="H34" s="121"/>
      <c r="I34" s="121"/>
      <c r="J34" s="121" t="s">
        <v>35</v>
      </c>
      <c r="K34" s="121" t="s">
        <v>443</v>
      </c>
      <c r="L34" s="121"/>
      <c r="M34" s="121"/>
      <c r="N34" s="121"/>
      <c r="O34" s="121"/>
      <c r="P34" s="121"/>
      <c r="Q34" s="121"/>
      <c r="R34" s="121"/>
      <c r="S34" s="126">
        <v>300</v>
      </c>
    </row>
    <row r="35" spans="1:19" x14ac:dyDescent="0.25">
      <c r="A35" s="137">
        <v>5039</v>
      </c>
      <c r="B35" s="122" t="s">
        <v>202</v>
      </c>
      <c r="C35" s="123" t="s">
        <v>26</v>
      </c>
      <c r="D35" s="123"/>
      <c r="E35" s="121"/>
      <c r="F35" s="124"/>
      <c r="G35" s="125">
        <v>300</v>
      </c>
      <c r="H35" s="121"/>
      <c r="I35" s="121"/>
      <c r="J35" s="121" t="s">
        <v>45</v>
      </c>
      <c r="K35" s="121" t="s">
        <v>462</v>
      </c>
      <c r="L35" s="121"/>
      <c r="M35" s="121"/>
      <c r="N35" s="121"/>
      <c r="O35" s="121"/>
      <c r="P35" s="121"/>
      <c r="Q35" s="121"/>
      <c r="R35" s="121"/>
      <c r="S35" s="126">
        <v>300</v>
      </c>
    </row>
    <row r="36" spans="1:19" x14ac:dyDescent="0.25">
      <c r="A36" s="137">
        <v>5040</v>
      </c>
      <c r="B36" s="122" t="s">
        <v>202</v>
      </c>
      <c r="C36" s="123" t="s">
        <v>26</v>
      </c>
      <c r="D36" s="123"/>
      <c r="E36" s="121" t="s">
        <v>258</v>
      </c>
      <c r="F36" s="124"/>
      <c r="G36" s="125">
        <v>300</v>
      </c>
      <c r="H36" s="121" t="s">
        <v>181</v>
      </c>
      <c r="I36" s="121"/>
      <c r="J36" s="121" t="s">
        <v>216</v>
      </c>
      <c r="K36" s="121" t="s">
        <v>217</v>
      </c>
      <c r="L36" s="121"/>
      <c r="M36" s="121"/>
      <c r="N36" s="121"/>
      <c r="O36" s="121"/>
      <c r="P36" s="121"/>
      <c r="Q36" s="121"/>
      <c r="R36" s="121"/>
      <c r="S36" s="126">
        <v>300</v>
      </c>
    </row>
    <row r="37" spans="1:19" x14ac:dyDescent="0.25">
      <c r="A37" s="137">
        <v>5041</v>
      </c>
      <c r="B37" s="122" t="s">
        <v>202</v>
      </c>
      <c r="C37" s="123" t="s">
        <v>26</v>
      </c>
      <c r="D37" s="123"/>
      <c r="E37" s="121" t="s">
        <v>258</v>
      </c>
      <c r="F37" s="124"/>
      <c r="G37" s="125">
        <v>300</v>
      </c>
      <c r="H37" s="121" t="s">
        <v>181</v>
      </c>
      <c r="I37" s="121"/>
      <c r="J37" s="121" t="s">
        <v>233</v>
      </c>
      <c r="K37" s="121"/>
      <c r="L37" s="121"/>
      <c r="M37" s="121"/>
      <c r="N37" s="121"/>
      <c r="O37" s="121"/>
      <c r="P37" s="121"/>
      <c r="Q37" s="121"/>
      <c r="R37" s="121"/>
      <c r="S37" s="126">
        <v>300</v>
      </c>
    </row>
    <row r="38" spans="1:19" x14ac:dyDescent="0.25">
      <c r="A38" s="137">
        <v>5042</v>
      </c>
      <c r="B38" s="122" t="s">
        <v>202</v>
      </c>
      <c r="C38" s="123" t="s">
        <v>26</v>
      </c>
      <c r="D38" s="123"/>
      <c r="E38" s="121" t="s">
        <v>258</v>
      </c>
      <c r="F38" s="124"/>
      <c r="G38" s="125">
        <v>300</v>
      </c>
      <c r="H38" s="121" t="s">
        <v>174</v>
      </c>
      <c r="I38" s="121"/>
      <c r="J38" s="121" t="s">
        <v>233</v>
      </c>
      <c r="K38" s="121"/>
      <c r="L38" s="121"/>
      <c r="M38" s="121"/>
      <c r="N38" s="121"/>
      <c r="O38" s="121"/>
      <c r="P38" s="121"/>
      <c r="Q38" s="121"/>
      <c r="R38" s="121"/>
      <c r="S38" s="126">
        <v>300</v>
      </c>
    </row>
    <row r="39" spans="1:19" x14ac:dyDescent="0.25">
      <c r="A39" s="137">
        <v>5043</v>
      </c>
      <c r="B39" s="122" t="s">
        <v>202</v>
      </c>
      <c r="C39" s="123" t="s">
        <v>26</v>
      </c>
      <c r="D39" s="123"/>
      <c r="E39" s="121" t="s">
        <v>258</v>
      </c>
      <c r="F39" s="124"/>
      <c r="G39" s="125">
        <v>300</v>
      </c>
      <c r="H39" s="121" t="s">
        <v>174</v>
      </c>
      <c r="I39" s="121"/>
      <c r="J39" s="121" t="s">
        <v>240</v>
      </c>
      <c r="K39" s="121"/>
      <c r="L39" s="121"/>
      <c r="M39" s="121"/>
      <c r="N39" s="121"/>
      <c r="O39" s="121"/>
      <c r="P39" s="121"/>
      <c r="Q39" s="121"/>
      <c r="R39" s="121"/>
      <c r="S39" s="126">
        <v>300</v>
      </c>
    </row>
  </sheetData>
  <mergeCells count="3">
    <mergeCell ref="A1:H1"/>
    <mergeCell ref="J1:M1"/>
    <mergeCell ref="O1:R1"/>
  </mergeCells>
  <hyperlinks>
    <hyperlink ref="B7" r:id="rId1" xr:uid="{00000000-0004-0000-0300-000000000000}"/>
    <hyperlink ref="B9" r:id="rId2" xr:uid="{00000000-0004-0000-0300-000001000000}"/>
    <hyperlink ref="B10" r:id="rId3" xr:uid="{00000000-0004-0000-0300-000002000000}"/>
    <hyperlink ref="B11" r:id="rId4" xr:uid="{00000000-0004-0000-0300-000003000000}"/>
    <hyperlink ref="B12" r:id="rId5" xr:uid="{00000000-0004-0000-0300-000004000000}"/>
    <hyperlink ref="B13" r:id="rId6" xr:uid="{00000000-0004-0000-0300-000005000000}"/>
    <hyperlink ref="B15" r:id="rId7" xr:uid="{00000000-0004-0000-0300-000006000000}"/>
    <hyperlink ref="B16" r:id="rId8" xr:uid="{00000000-0004-0000-0300-000007000000}"/>
    <hyperlink ref="B24" r:id="rId9" xr:uid="{00000000-0004-0000-0300-000008000000}"/>
    <hyperlink ref="B25" r:id="rId10" xr:uid="{00000000-0004-0000-0300-000009000000}"/>
    <hyperlink ref="B26" r:id="rId11" xr:uid="{00000000-0004-0000-0300-00000A000000}"/>
    <hyperlink ref="B17" r:id="rId12" xr:uid="{00000000-0004-0000-0300-00000B000000}"/>
    <hyperlink ref="B18" r:id="rId13" xr:uid="{00000000-0004-0000-0300-00000C000000}"/>
    <hyperlink ref="B6" r:id="rId14" xr:uid="{00000000-0004-0000-0300-00000D000000}"/>
    <hyperlink ref="B8" r:id="rId15" xr:uid="{00000000-0004-0000-0300-00000E000000}"/>
    <hyperlink ref="B23" r:id="rId16" xr:uid="{00000000-0004-0000-0300-00000F000000}"/>
    <hyperlink ref="B27" r:id="rId17" xr:uid="{00000000-0004-0000-0300-000010000000}"/>
    <hyperlink ref="B19" r:id="rId18" xr:uid="{00000000-0004-0000-0300-000011000000}"/>
    <hyperlink ref="B20" r:id="rId19" xr:uid="{00000000-0004-0000-0300-000012000000}"/>
    <hyperlink ref="B21" r:id="rId20" xr:uid="{00000000-0004-0000-0300-000013000000}"/>
    <hyperlink ref="B22" r:id="rId21" xr:uid="{00000000-0004-0000-0300-000014000000}"/>
    <hyperlink ref="B29" r:id="rId22" xr:uid="{00000000-0004-0000-0300-000015000000}"/>
    <hyperlink ref="B30" r:id="rId23" xr:uid="{00000000-0004-0000-0300-000016000000}"/>
    <hyperlink ref="B31" r:id="rId24" xr:uid="{00000000-0004-0000-0300-000017000000}"/>
    <hyperlink ref="B32" r:id="rId25" xr:uid="{00000000-0004-0000-0300-000018000000}"/>
    <hyperlink ref="B36" r:id="rId26" xr:uid="{00000000-0004-0000-0300-000019000000}"/>
    <hyperlink ref="B37" r:id="rId27" xr:uid="{00000000-0004-0000-0300-00001A000000}"/>
    <hyperlink ref="B38" r:id="rId28" xr:uid="{00000000-0004-0000-0300-00001B000000}"/>
    <hyperlink ref="B39" r:id="rId29" xr:uid="{00000000-0004-0000-0300-00001C000000}"/>
    <hyperlink ref="B33" r:id="rId30" xr:uid="{00000000-0004-0000-0300-00001D000000}"/>
    <hyperlink ref="B34" r:id="rId31" xr:uid="{00000000-0004-0000-0300-00001E000000}"/>
    <hyperlink ref="B35" r:id="rId32" xr:uid="{00000000-0004-0000-0300-00001F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29"/>
  <sheetViews>
    <sheetView workbookViewId="0">
      <selection activeCell="D4" sqref="D4"/>
    </sheetView>
  </sheetViews>
  <sheetFormatPr defaultRowHeight="15" x14ac:dyDescent="0.25"/>
  <cols>
    <col min="2" max="2" width="33.7109375" customWidth="1"/>
    <col min="3" max="3" width="13.28515625" bestFit="1" customWidth="1"/>
    <col min="4" max="4" width="11.85546875" customWidth="1"/>
    <col min="5" max="5" width="13.42578125" customWidth="1"/>
    <col min="6" max="6" width="11.5703125" bestFit="1" customWidth="1"/>
  </cols>
  <sheetData>
    <row r="1" spans="1:9" ht="45" x14ac:dyDescent="0.25">
      <c r="C1" s="194" t="s">
        <v>458</v>
      </c>
      <c r="D1" s="194" t="s">
        <v>497</v>
      </c>
      <c r="E1" s="195"/>
      <c r="F1" s="195" t="s">
        <v>460</v>
      </c>
    </row>
    <row r="2" spans="1:9" x14ac:dyDescent="0.25">
      <c r="C2" s="194" t="s">
        <v>459</v>
      </c>
      <c r="D2" s="194" t="s">
        <v>459</v>
      </c>
      <c r="E2" s="195"/>
      <c r="F2" s="195" t="s">
        <v>459</v>
      </c>
    </row>
    <row r="3" spans="1:9" x14ac:dyDescent="0.25">
      <c r="A3" t="s">
        <v>24</v>
      </c>
      <c r="C3" s="191"/>
      <c r="D3" s="191"/>
      <c r="E3" s="191"/>
      <c r="F3" s="196"/>
      <c r="G3" s="191"/>
      <c r="H3" s="191"/>
      <c r="I3" s="191"/>
    </row>
    <row r="4" spans="1:9" x14ac:dyDescent="0.25">
      <c r="B4" s="201" t="s">
        <v>53</v>
      </c>
      <c r="C4" s="192">
        <v>80000</v>
      </c>
      <c r="D4" s="193">
        <v>231274.25</v>
      </c>
      <c r="E4" s="191">
        <v>233587</v>
      </c>
      <c r="F4" s="199">
        <f t="shared" ref="F4:F17" si="0">+D4-E4</f>
        <v>-2312.75</v>
      </c>
      <c r="G4" s="191"/>
      <c r="H4" s="191"/>
      <c r="I4" s="191"/>
    </row>
    <row r="5" spans="1:9" x14ac:dyDescent="0.25">
      <c r="B5" s="201" t="s">
        <v>35</v>
      </c>
      <c r="C5" s="192">
        <v>900000</v>
      </c>
      <c r="D5" s="193">
        <v>947969.03</v>
      </c>
      <c r="E5" s="191">
        <v>957449</v>
      </c>
      <c r="F5" s="199">
        <f t="shared" si="0"/>
        <v>-9479.9699999999721</v>
      </c>
      <c r="G5" s="191"/>
      <c r="H5" s="191"/>
      <c r="I5" s="191"/>
    </row>
    <row r="6" spans="1:9" x14ac:dyDescent="0.25">
      <c r="B6" s="201" t="s">
        <v>498</v>
      </c>
      <c r="C6" s="192">
        <v>41037.61</v>
      </c>
      <c r="D6" s="193">
        <v>41038</v>
      </c>
      <c r="E6" s="191"/>
      <c r="F6" s="199">
        <f t="shared" si="0"/>
        <v>41038</v>
      </c>
      <c r="G6" s="191"/>
      <c r="H6" s="191"/>
      <c r="I6" s="191"/>
    </row>
    <row r="7" spans="1:9" x14ac:dyDescent="0.25">
      <c r="B7" s="201" t="s">
        <v>28</v>
      </c>
      <c r="C7" s="192">
        <v>3280</v>
      </c>
      <c r="D7" s="193">
        <v>236409.62</v>
      </c>
      <c r="E7" s="191">
        <v>238774</v>
      </c>
      <c r="F7" s="199">
        <f t="shared" si="0"/>
        <v>-2364.3800000000047</v>
      </c>
      <c r="G7" s="191"/>
      <c r="H7" s="191"/>
      <c r="I7" s="191"/>
    </row>
    <row r="8" spans="1:9" x14ac:dyDescent="0.25">
      <c r="B8" s="201" t="s">
        <v>496</v>
      </c>
      <c r="C8" s="192">
        <v>1950</v>
      </c>
      <c r="D8" s="193">
        <v>1950</v>
      </c>
      <c r="E8" s="191"/>
      <c r="F8" s="199">
        <f t="shared" si="0"/>
        <v>1950</v>
      </c>
      <c r="G8" s="191"/>
      <c r="H8" s="191"/>
      <c r="I8" s="191"/>
    </row>
    <row r="9" spans="1:9" x14ac:dyDescent="0.25">
      <c r="B9" s="201" t="s">
        <v>251</v>
      </c>
      <c r="C9" s="192">
        <v>0</v>
      </c>
      <c r="D9" s="192">
        <v>0</v>
      </c>
      <c r="E9" s="191">
        <v>0</v>
      </c>
      <c r="F9" s="199">
        <f t="shared" si="0"/>
        <v>0</v>
      </c>
      <c r="G9" s="191"/>
      <c r="H9" s="191"/>
      <c r="I9" s="191"/>
    </row>
    <row r="10" spans="1:9" x14ac:dyDescent="0.25">
      <c r="B10" s="201" t="s">
        <v>44</v>
      </c>
      <c r="C10" s="192">
        <v>0</v>
      </c>
      <c r="D10" s="192">
        <v>0</v>
      </c>
      <c r="E10" s="191">
        <v>0</v>
      </c>
      <c r="F10" s="199">
        <f t="shared" si="0"/>
        <v>0</v>
      </c>
      <c r="G10" s="191"/>
      <c r="H10" s="191"/>
      <c r="I10" s="191"/>
    </row>
    <row r="11" spans="1:9" x14ac:dyDescent="0.25">
      <c r="B11" s="201" t="s">
        <v>252</v>
      </c>
      <c r="C11" s="192">
        <v>0</v>
      </c>
      <c r="D11" s="192">
        <v>0</v>
      </c>
      <c r="E11" s="191">
        <v>0</v>
      </c>
      <c r="F11" s="199">
        <f t="shared" si="0"/>
        <v>0</v>
      </c>
      <c r="G11" s="191"/>
      <c r="H11" s="191"/>
      <c r="I11" s="191"/>
    </row>
    <row r="12" spans="1:9" x14ac:dyDescent="0.25">
      <c r="B12" s="201" t="s">
        <v>45</v>
      </c>
      <c r="C12" s="192">
        <v>0</v>
      </c>
      <c r="D12" s="192">
        <v>0</v>
      </c>
      <c r="E12" s="191">
        <v>0</v>
      </c>
      <c r="F12" s="199">
        <f t="shared" si="0"/>
        <v>0</v>
      </c>
      <c r="G12" s="191"/>
      <c r="H12" s="191"/>
      <c r="I12" s="191"/>
    </row>
    <row r="13" spans="1:9" x14ac:dyDescent="0.25">
      <c r="B13" s="201" t="s">
        <v>455</v>
      </c>
      <c r="C13" s="192">
        <v>0</v>
      </c>
      <c r="D13" s="192">
        <v>0</v>
      </c>
      <c r="E13" s="191">
        <v>0</v>
      </c>
      <c r="F13" s="199">
        <f t="shared" si="0"/>
        <v>0</v>
      </c>
      <c r="G13" s="191"/>
      <c r="H13" s="191"/>
      <c r="I13" s="191"/>
    </row>
    <row r="14" spans="1:9" x14ac:dyDescent="0.25">
      <c r="B14" s="201" t="s">
        <v>253</v>
      </c>
      <c r="C14" s="192">
        <v>0</v>
      </c>
      <c r="D14" s="192">
        <v>0</v>
      </c>
      <c r="E14" s="191">
        <v>0</v>
      </c>
      <c r="F14" s="199">
        <f t="shared" si="0"/>
        <v>0</v>
      </c>
      <c r="G14" s="191"/>
      <c r="H14" s="191"/>
      <c r="I14" s="191"/>
    </row>
    <row r="15" spans="1:9" x14ac:dyDescent="0.25">
      <c r="B15" s="201" t="s">
        <v>456</v>
      </c>
      <c r="C15" s="192">
        <v>0</v>
      </c>
      <c r="D15" s="192">
        <v>0</v>
      </c>
      <c r="E15" s="191">
        <v>0</v>
      </c>
      <c r="F15" s="199">
        <f t="shared" si="0"/>
        <v>0</v>
      </c>
      <c r="G15" s="191"/>
      <c r="H15" s="191"/>
      <c r="I15" s="191"/>
    </row>
    <row r="16" spans="1:9" x14ac:dyDescent="0.25">
      <c r="B16" s="201" t="s">
        <v>89</v>
      </c>
      <c r="C16" s="192">
        <v>0</v>
      </c>
      <c r="D16" s="192">
        <v>0</v>
      </c>
      <c r="E16" s="191">
        <v>0</v>
      </c>
      <c r="F16" s="199">
        <f t="shared" si="0"/>
        <v>0</v>
      </c>
      <c r="G16" s="191"/>
      <c r="H16" s="191"/>
      <c r="I16" s="191"/>
    </row>
    <row r="17" spans="1:9" x14ac:dyDescent="0.25">
      <c r="B17" s="201" t="s">
        <v>41</v>
      </c>
      <c r="C17" s="192">
        <v>0</v>
      </c>
      <c r="D17" s="192">
        <v>0</v>
      </c>
      <c r="E17" s="191">
        <v>0</v>
      </c>
      <c r="F17" s="199">
        <f t="shared" si="0"/>
        <v>0</v>
      </c>
      <c r="G17" s="191"/>
      <c r="H17" s="191"/>
      <c r="I17" s="191"/>
    </row>
    <row r="18" spans="1:9" x14ac:dyDescent="0.25">
      <c r="C18" s="191"/>
      <c r="D18" s="191"/>
      <c r="E18" s="191"/>
      <c r="F18" s="199"/>
      <c r="G18" s="191"/>
      <c r="H18" s="191"/>
      <c r="I18" s="191"/>
    </row>
    <row r="19" spans="1:9" x14ac:dyDescent="0.25">
      <c r="A19" t="s">
        <v>282</v>
      </c>
      <c r="C19" s="191"/>
      <c r="D19" s="191"/>
      <c r="E19" s="191"/>
      <c r="F19" s="199"/>
      <c r="G19" s="191"/>
      <c r="H19" s="191"/>
      <c r="I19" s="191"/>
    </row>
    <row r="20" spans="1:9" x14ac:dyDescent="0.25">
      <c r="B20" t="s">
        <v>454</v>
      </c>
      <c r="C20" s="191">
        <f>SUM(Detailed!F27:F30)</f>
        <v>2820</v>
      </c>
      <c r="D20" s="191">
        <f>SUM(Detailed!S27:S30)</f>
        <v>4953.8600000000006</v>
      </c>
      <c r="E20" s="191">
        <v>3753</v>
      </c>
      <c r="F20" s="199">
        <f>+D20-E20</f>
        <v>1200.8600000000006</v>
      </c>
      <c r="G20" s="191" t="s">
        <v>465</v>
      </c>
      <c r="H20" s="191"/>
      <c r="I20" s="191"/>
    </row>
    <row r="21" spans="1:9" x14ac:dyDescent="0.25">
      <c r="B21" t="s">
        <v>56</v>
      </c>
      <c r="C21" s="191">
        <f>Detailed!F34</f>
        <v>568</v>
      </c>
      <c r="D21" s="191">
        <f>Detailed!S34</f>
        <v>672.48</v>
      </c>
      <c r="E21" s="191">
        <v>679</v>
      </c>
      <c r="F21" s="199">
        <f>+D21-E21</f>
        <v>-6.5199999999999818</v>
      </c>
      <c r="G21" s="191"/>
      <c r="H21" s="191"/>
      <c r="I21" s="191"/>
    </row>
    <row r="22" spans="1:9" x14ac:dyDescent="0.25">
      <c r="B22" t="s">
        <v>54</v>
      </c>
      <c r="C22" s="191">
        <f>Detailed!F35</f>
        <v>862</v>
      </c>
      <c r="D22" s="191">
        <f>Detailed!S35</f>
        <v>1020.56</v>
      </c>
      <c r="E22" s="191">
        <v>1031</v>
      </c>
      <c r="F22" s="199">
        <f>+D22-E22</f>
        <v>-10.440000000000055</v>
      </c>
      <c r="G22" s="191"/>
      <c r="H22" s="191"/>
      <c r="I22" s="191"/>
    </row>
    <row r="23" spans="1:9" x14ac:dyDescent="0.25">
      <c r="B23" t="s">
        <v>283</v>
      </c>
      <c r="C23" s="191">
        <f>Detailed!G44</f>
        <v>7505</v>
      </c>
      <c r="D23" s="191">
        <f>Detailed!S44</f>
        <v>7962.53</v>
      </c>
      <c r="E23" s="191">
        <v>9526</v>
      </c>
      <c r="F23" s="199">
        <f>+D23-E23</f>
        <v>-1563.4700000000003</v>
      </c>
      <c r="G23" s="191" t="s">
        <v>464</v>
      </c>
      <c r="H23" s="191"/>
      <c r="I23" s="191"/>
    </row>
    <row r="24" spans="1:9" x14ac:dyDescent="0.25">
      <c r="B24" t="s">
        <v>165</v>
      </c>
      <c r="C24" s="191">
        <f>SUM(Detailed!F27:G44)-SUM(Summary!C20:C23)</f>
        <v>14882</v>
      </c>
      <c r="D24" s="191">
        <f>SUM(Detailed!S27:S44)-SUM(Summary!D20:D23)</f>
        <v>10233.659999999996</v>
      </c>
      <c r="E24" s="191">
        <v>12840</v>
      </c>
      <c r="F24" s="199">
        <f>+D24-E24</f>
        <v>-2606.3400000000038</v>
      </c>
      <c r="G24" s="191" t="s">
        <v>466</v>
      </c>
      <c r="H24" s="191"/>
      <c r="I24" s="191"/>
    </row>
    <row r="25" spans="1:9" x14ac:dyDescent="0.25">
      <c r="C25" s="191"/>
      <c r="D25" s="191"/>
      <c r="E25" s="191"/>
      <c r="F25" s="199"/>
      <c r="G25" s="191"/>
      <c r="H25" s="191"/>
      <c r="I25" s="191"/>
    </row>
    <row r="26" spans="1:9" x14ac:dyDescent="0.25">
      <c r="A26" t="s">
        <v>499</v>
      </c>
      <c r="C26" s="191"/>
      <c r="D26" s="191"/>
      <c r="E26" s="191"/>
      <c r="F26" s="199"/>
      <c r="G26" s="191"/>
      <c r="H26" s="191"/>
      <c r="I26" s="191"/>
    </row>
    <row r="27" spans="1:9" x14ac:dyDescent="0.25">
      <c r="B27" t="s">
        <v>500</v>
      </c>
      <c r="C27" s="191">
        <v>2292</v>
      </c>
      <c r="D27" s="191">
        <v>2910</v>
      </c>
      <c r="E27" s="191"/>
      <c r="F27" s="199"/>
      <c r="G27" s="191"/>
      <c r="H27" s="191"/>
      <c r="I27" s="191"/>
    </row>
    <row r="28" spans="1:9" x14ac:dyDescent="0.25">
      <c r="C28" s="191"/>
      <c r="D28" s="191"/>
      <c r="E28" s="191"/>
      <c r="F28" s="199"/>
      <c r="G28" s="191"/>
      <c r="H28" s="191"/>
      <c r="I28" s="191"/>
    </row>
    <row r="29" spans="1:9" x14ac:dyDescent="0.25">
      <c r="A29" t="s">
        <v>102</v>
      </c>
      <c r="C29" s="191"/>
      <c r="D29" s="191"/>
      <c r="E29" s="191"/>
      <c r="F29" s="199"/>
      <c r="G29" s="191"/>
      <c r="H29" s="191"/>
      <c r="I29" s="191"/>
    </row>
    <row r="30" spans="1:9" x14ac:dyDescent="0.25">
      <c r="B30" t="s">
        <v>445</v>
      </c>
      <c r="C30" s="191">
        <f>SUM(Detailed!F48:G49)</f>
        <v>138602</v>
      </c>
      <c r="D30" s="191">
        <f>SUM(Detailed!S48:S49)</f>
        <v>3000</v>
      </c>
      <c r="E30" s="191">
        <v>0</v>
      </c>
      <c r="F30" s="199">
        <f t="shared" ref="F30:F52" si="1">+D30-E30</f>
        <v>3000</v>
      </c>
      <c r="G30" s="191"/>
      <c r="H30" s="191"/>
      <c r="I30" s="191"/>
    </row>
    <row r="31" spans="1:9" x14ac:dyDescent="0.25">
      <c r="B31" t="s">
        <v>444</v>
      </c>
      <c r="C31" s="191">
        <f>SUM(Detailed!F50:G69)</f>
        <v>12000</v>
      </c>
      <c r="D31" s="191">
        <f>SUM(Detailed!S50:S69)</f>
        <v>12000</v>
      </c>
      <c r="E31" s="191">
        <v>11785</v>
      </c>
      <c r="F31" s="199">
        <f t="shared" si="1"/>
        <v>215</v>
      </c>
      <c r="G31" s="191"/>
      <c r="H31" s="191"/>
      <c r="I31" s="191"/>
    </row>
    <row r="32" spans="1:9" x14ac:dyDescent="0.25">
      <c r="B32" t="s">
        <v>210</v>
      </c>
      <c r="C32" s="191">
        <f>Detailed!G70</f>
        <v>1000</v>
      </c>
      <c r="D32" s="191">
        <f>Detailed!S70</f>
        <v>1000</v>
      </c>
      <c r="E32" s="191">
        <v>0</v>
      </c>
      <c r="F32" s="199">
        <f t="shared" si="1"/>
        <v>1000</v>
      </c>
      <c r="G32" s="191"/>
      <c r="H32" s="191"/>
      <c r="I32" s="191"/>
    </row>
    <row r="33" spans="2:9" x14ac:dyDescent="0.25">
      <c r="B33" t="s">
        <v>446</v>
      </c>
      <c r="C33" s="191">
        <f>SUM(Detailed!F71:G74)</f>
        <v>2142</v>
      </c>
      <c r="D33" s="191">
        <f>SUM(Detailed!S71:S74)</f>
        <v>0</v>
      </c>
      <c r="E33" s="191">
        <v>1036</v>
      </c>
      <c r="F33" s="199">
        <f t="shared" si="1"/>
        <v>-1036</v>
      </c>
      <c r="G33" s="191"/>
      <c r="H33" s="191"/>
      <c r="I33" s="191"/>
    </row>
    <row r="34" spans="2:9" x14ac:dyDescent="0.25">
      <c r="B34" t="s">
        <v>447</v>
      </c>
      <c r="C34" s="191">
        <f>SUM(Detailed!F75:G76)</f>
        <v>4758</v>
      </c>
      <c r="D34" s="191">
        <f>SUM(Detailed!S75:S76)</f>
        <v>5952.15</v>
      </c>
      <c r="E34" s="191">
        <v>3992</v>
      </c>
      <c r="F34" s="199">
        <f t="shared" si="1"/>
        <v>1960.1499999999996</v>
      </c>
      <c r="G34" s="191"/>
      <c r="H34" s="191"/>
      <c r="I34" s="191"/>
    </row>
    <row r="35" spans="2:9" x14ac:dyDescent="0.25">
      <c r="B35" t="s">
        <v>501</v>
      </c>
      <c r="C35" s="191">
        <f>SUM(Detailed!F77:G78)</f>
        <v>3527</v>
      </c>
      <c r="D35" s="191">
        <v>4646</v>
      </c>
      <c r="E35" s="191">
        <v>514</v>
      </c>
      <c r="F35" s="199">
        <f t="shared" si="1"/>
        <v>4132</v>
      </c>
      <c r="G35" s="191"/>
      <c r="H35" s="191"/>
      <c r="I35" s="191"/>
    </row>
    <row r="36" spans="2:9" x14ac:dyDescent="0.25">
      <c r="B36" t="s">
        <v>158</v>
      </c>
      <c r="C36" s="191" t="e">
        <f>SUM(Detailed!#REF!)</f>
        <v>#REF!</v>
      </c>
      <c r="D36" s="191" t="e">
        <f>SUM(Detailed!#REF!)</f>
        <v>#REF!</v>
      </c>
      <c r="E36" s="191">
        <v>11443</v>
      </c>
      <c r="F36" s="199" t="e">
        <f t="shared" si="1"/>
        <v>#REF!</v>
      </c>
      <c r="G36" s="191"/>
      <c r="H36" s="191"/>
      <c r="I36" s="191"/>
    </row>
    <row r="37" spans="2:9" x14ac:dyDescent="0.25">
      <c r="B37" t="s">
        <v>175</v>
      </c>
      <c r="C37" s="191">
        <f>SUM(Detailed!F79:G79)</f>
        <v>4250</v>
      </c>
      <c r="D37" s="191">
        <f>SUM(Detailed!S79:S79)</f>
        <v>6226.39</v>
      </c>
      <c r="E37" s="191">
        <v>6289</v>
      </c>
      <c r="F37" s="199">
        <f t="shared" si="1"/>
        <v>-62.609999999999673</v>
      </c>
      <c r="G37" s="191"/>
      <c r="H37" s="191"/>
      <c r="I37" s="191"/>
    </row>
    <row r="38" spans="2:9" x14ac:dyDescent="0.25">
      <c r="B38" t="s">
        <v>188</v>
      </c>
      <c r="C38" s="191">
        <f>SUM(Detailed!F80:G80)</f>
        <v>391</v>
      </c>
      <c r="D38" s="191">
        <f>SUM(Detailed!S80:S80)</f>
        <v>415.16</v>
      </c>
      <c r="E38" s="191">
        <v>419</v>
      </c>
      <c r="F38" s="199">
        <f t="shared" si="1"/>
        <v>-3.839999999999975</v>
      </c>
      <c r="G38" s="191"/>
      <c r="H38" s="191"/>
      <c r="I38" s="191"/>
    </row>
    <row r="39" spans="2:9" x14ac:dyDescent="0.25">
      <c r="B39" t="s">
        <v>468</v>
      </c>
      <c r="C39" s="191">
        <f>SUM(Detailed!F81:G91)</f>
        <v>3300</v>
      </c>
      <c r="D39" s="191">
        <f>SUM(Detailed!S81:S91)</f>
        <v>0</v>
      </c>
      <c r="E39" s="191">
        <v>3216</v>
      </c>
      <c r="F39" s="199">
        <f t="shared" si="1"/>
        <v>-3216</v>
      </c>
      <c r="G39" s="191" t="s">
        <v>469</v>
      </c>
      <c r="H39" s="191"/>
      <c r="I39" s="191"/>
    </row>
    <row r="40" spans="2:9" x14ac:dyDescent="0.25">
      <c r="B40" t="s">
        <v>214</v>
      </c>
      <c r="C40" s="191" t="e">
        <f>SUM(Detailed!#REF!)</f>
        <v>#REF!</v>
      </c>
      <c r="D40" s="191" t="e">
        <f>SUM(Detailed!#REF!)</f>
        <v>#REF!</v>
      </c>
      <c r="E40" s="191">
        <v>0</v>
      </c>
      <c r="F40" s="199" t="e">
        <f t="shared" si="1"/>
        <v>#REF!</v>
      </c>
      <c r="G40" s="191"/>
      <c r="H40" s="191"/>
      <c r="I40" s="191"/>
    </row>
    <row r="41" spans="2:9" x14ac:dyDescent="0.25">
      <c r="B41" t="s">
        <v>448</v>
      </c>
      <c r="C41" s="191">
        <f>SUM(Detailed!F92:G93)</f>
        <v>334</v>
      </c>
      <c r="D41" s="191">
        <f>SUM(Detailed!S92:S93)</f>
        <v>0</v>
      </c>
      <c r="E41" s="191">
        <v>343</v>
      </c>
      <c r="F41" s="199">
        <f t="shared" si="1"/>
        <v>-343</v>
      </c>
      <c r="G41" s="191"/>
      <c r="H41" s="191"/>
      <c r="I41" s="191"/>
    </row>
    <row r="42" spans="2:9" x14ac:dyDescent="0.25">
      <c r="B42" t="s">
        <v>256</v>
      </c>
      <c r="C42" s="191">
        <f>SUM(Detailed!F94:G94)</f>
        <v>3000</v>
      </c>
      <c r="D42" s="191">
        <f>SUM(Detailed!S94:S94)</f>
        <v>3000</v>
      </c>
      <c r="E42" s="191">
        <v>0</v>
      </c>
      <c r="F42" s="199">
        <f t="shared" si="1"/>
        <v>3000</v>
      </c>
      <c r="G42" s="191"/>
      <c r="H42" s="191"/>
      <c r="I42" s="191"/>
    </row>
    <row r="43" spans="2:9" x14ac:dyDescent="0.25">
      <c r="B43" t="s">
        <v>449</v>
      </c>
      <c r="C43" s="191">
        <f>SUM(Detailed!F95:G96)</f>
        <v>1422</v>
      </c>
      <c r="D43" s="191">
        <f>SUM(Detailed!S95:S96)</f>
        <v>3009.29</v>
      </c>
      <c r="E43" s="191">
        <v>1524</v>
      </c>
      <c r="F43" s="199">
        <f t="shared" si="1"/>
        <v>1485.29</v>
      </c>
      <c r="G43" s="191"/>
      <c r="H43" s="191"/>
      <c r="I43" s="191"/>
    </row>
    <row r="44" spans="2:9" x14ac:dyDescent="0.25">
      <c r="B44" t="s">
        <v>467</v>
      </c>
      <c r="C44" s="191">
        <f>SUM(Detailed!F97:G101)</f>
        <v>2000</v>
      </c>
      <c r="D44" s="191">
        <f>SUM(Detailed!S97:S101)</f>
        <v>2000</v>
      </c>
      <c r="E44" s="191">
        <v>7492</v>
      </c>
      <c r="F44" s="199">
        <f t="shared" si="1"/>
        <v>-5492</v>
      </c>
      <c r="G44" s="191" t="s">
        <v>470</v>
      </c>
      <c r="H44" s="191"/>
      <c r="I44" s="191"/>
    </row>
    <row r="45" spans="2:9" x14ac:dyDescent="0.25">
      <c r="B45" t="s">
        <v>219</v>
      </c>
      <c r="C45" s="191" t="e">
        <f>SUM(Detailed!#REF!)</f>
        <v>#REF!</v>
      </c>
      <c r="D45" s="191" t="e">
        <f>SUM(Detailed!#REF!)</f>
        <v>#REF!</v>
      </c>
      <c r="E45" s="191">
        <v>1637</v>
      </c>
      <c r="F45" s="199" t="e">
        <f t="shared" si="1"/>
        <v>#REF!</v>
      </c>
      <c r="G45" s="191"/>
      <c r="H45" s="191"/>
      <c r="I45" s="191"/>
    </row>
    <row r="46" spans="2:9" x14ac:dyDescent="0.25">
      <c r="B46" t="s">
        <v>450</v>
      </c>
      <c r="C46" s="191">
        <f>SUM(Detailed!F102:G104)</f>
        <v>5739.6900000000005</v>
      </c>
      <c r="D46" s="191">
        <f>SUM(Detailed!S102:S104)</f>
        <v>8033.79</v>
      </c>
      <c r="E46" s="191">
        <v>6029</v>
      </c>
      <c r="F46" s="199">
        <f t="shared" si="1"/>
        <v>2004.79</v>
      </c>
      <c r="G46" s="191"/>
      <c r="H46" s="191"/>
      <c r="I46" s="191"/>
    </row>
    <row r="47" spans="2:9" x14ac:dyDescent="0.25">
      <c r="B47" t="s">
        <v>212</v>
      </c>
      <c r="C47" s="191">
        <f>SUM(Detailed!F106:G106)</f>
        <v>1000</v>
      </c>
      <c r="D47" s="191">
        <f>SUM(Detailed!S106:S106)</f>
        <v>1000</v>
      </c>
      <c r="E47" s="191">
        <v>0</v>
      </c>
      <c r="F47" s="199">
        <f t="shared" si="1"/>
        <v>1000</v>
      </c>
      <c r="G47" s="191"/>
      <c r="H47" s="191"/>
      <c r="I47" s="191"/>
    </row>
    <row r="48" spans="2:9" x14ac:dyDescent="0.25">
      <c r="B48" t="s">
        <v>451</v>
      </c>
      <c r="C48" s="191">
        <f>SUM(Detailed!F107:G111)</f>
        <v>1700</v>
      </c>
      <c r="D48" s="191">
        <f>SUM(Detailed!S107:S111)</f>
        <v>900</v>
      </c>
      <c r="E48" s="191">
        <v>2854</v>
      </c>
      <c r="F48" s="199">
        <f t="shared" si="1"/>
        <v>-1954</v>
      </c>
      <c r="G48" s="191"/>
      <c r="H48" s="191"/>
      <c r="I48" s="191"/>
    </row>
    <row r="49" spans="1:9" x14ac:dyDescent="0.25">
      <c r="B49" t="s">
        <v>207</v>
      </c>
      <c r="C49" s="191">
        <f>SUM(Detailed!F112:G112)</f>
        <v>200</v>
      </c>
      <c r="D49" s="191">
        <f>SUM(Detailed!S112:S112)</f>
        <v>0</v>
      </c>
      <c r="E49" s="191">
        <v>0</v>
      </c>
      <c r="F49" s="199">
        <f t="shared" si="1"/>
        <v>0</v>
      </c>
      <c r="G49" s="191"/>
      <c r="H49" s="191"/>
      <c r="I49" s="191"/>
    </row>
    <row r="50" spans="1:9" x14ac:dyDescent="0.25">
      <c r="B50" t="s">
        <v>452</v>
      </c>
      <c r="C50" s="191">
        <f>SUM(Detailed!F113:G120)</f>
        <v>8477</v>
      </c>
      <c r="D50" s="191">
        <f>SUM(Detailed!S113:S120)</f>
        <v>8237.81</v>
      </c>
      <c r="E50" s="191">
        <v>5823</v>
      </c>
      <c r="F50" s="199">
        <f t="shared" si="1"/>
        <v>2414.8099999999995</v>
      </c>
      <c r="G50" s="191"/>
      <c r="H50" s="191"/>
      <c r="I50" s="191"/>
    </row>
    <row r="51" spans="1:9" x14ac:dyDescent="0.25">
      <c r="B51" t="s">
        <v>453</v>
      </c>
      <c r="C51" s="191" t="e">
        <f>SUM(Detailed!#REF!)</f>
        <v>#REF!</v>
      </c>
      <c r="D51" s="191">
        <f>SUM(Detailed!S121:S121)</f>
        <v>1441</v>
      </c>
      <c r="E51" s="191">
        <v>0</v>
      </c>
      <c r="F51" s="199">
        <f t="shared" si="1"/>
        <v>1441</v>
      </c>
      <c r="G51" s="191"/>
      <c r="H51" s="191"/>
      <c r="I51" s="191"/>
    </row>
    <row r="52" spans="1:9" x14ac:dyDescent="0.25">
      <c r="B52" t="s">
        <v>43</v>
      </c>
      <c r="C52" s="191"/>
      <c r="D52" s="191"/>
      <c r="E52" s="191">
        <v>1016</v>
      </c>
      <c r="F52" s="199">
        <f t="shared" si="1"/>
        <v>-1016</v>
      </c>
      <c r="G52" s="191"/>
      <c r="H52" s="191"/>
      <c r="I52" s="191"/>
    </row>
    <row r="53" spans="1:9" x14ac:dyDescent="0.25">
      <c r="C53" s="191"/>
      <c r="D53" s="191"/>
      <c r="E53" s="191"/>
      <c r="F53" s="199"/>
      <c r="G53" s="191"/>
      <c r="H53" s="191"/>
      <c r="I53" s="191"/>
    </row>
    <row r="54" spans="1:9" x14ac:dyDescent="0.25">
      <c r="A54" t="s">
        <v>457</v>
      </c>
      <c r="C54" s="191">
        <f>SUM(Detailed!F130:G132)</f>
        <v>47244</v>
      </c>
      <c r="D54" s="191">
        <v>50625</v>
      </c>
      <c r="E54" s="191">
        <v>46381</v>
      </c>
      <c r="F54" s="199">
        <f>+D54-E54</f>
        <v>4244</v>
      </c>
      <c r="G54" s="191"/>
      <c r="H54" s="191"/>
      <c r="I54" s="191"/>
    </row>
    <row r="55" spans="1:9" x14ac:dyDescent="0.25">
      <c r="C55" s="191"/>
      <c r="D55" s="191"/>
      <c r="E55" s="191"/>
      <c r="F55" s="199"/>
      <c r="G55" s="191"/>
      <c r="H55" s="191"/>
      <c r="I55" s="191"/>
    </row>
    <row r="56" spans="1:9" x14ac:dyDescent="0.25">
      <c r="A56" t="s">
        <v>79</v>
      </c>
      <c r="C56" s="191">
        <f>SUM(Detailed!F126:G127)</f>
        <v>31504</v>
      </c>
      <c r="D56" s="191">
        <f>SUM(Detailed!S126:S127)</f>
        <v>34080.080000000002</v>
      </c>
      <c r="E56" s="191">
        <v>34421</v>
      </c>
      <c r="F56" s="199">
        <f>+D56-E56</f>
        <v>-340.91999999999825</v>
      </c>
      <c r="G56" s="191"/>
      <c r="H56" s="191"/>
      <c r="I56" s="191"/>
    </row>
    <row r="57" spans="1:9" x14ac:dyDescent="0.25">
      <c r="C57" s="191"/>
      <c r="D57" s="191"/>
      <c r="E57" s="191"/>
      <c r="F57" s="199"/>
      <c r="G57" s="191"/>
      <c r="H57" s="191"/>
      <c r="I57" s="191"/>
    </row>
    <row r="58" spans="1:9" x14ac:dyDescent="0.25">
      <c r="A58" t="s">
        <v>415</v>
      </c>
      <c r="C58" s="191">
        <f>SUM(Detailed!F135:G144)</f>
        <v>259659.40999999997</v>
      </c>
      <c r="D58" s="191">
        <f>SUM(Detailed!S135:S144)</f>
        <v>273796.31</v>
      </c>
      <c r="E58" s="191">
        <v>205341</v>
      </c>
      <c r="F58" s="199">
        <f>+D58-E58</f>
        <v>68455.31</v>
      </c>
      <c r="G58" s="191"/>
      <c r="H58" s="191"/>
      <c r="I58" s="191"/>
    </row>
    <row r="59" spans="1:9" x14ac:dyDescent="0.25">
      <c r="A59" t="s">
        <v>161</v>
      </c>
      <c r="C59" s="191">
        <f>SUM(Detailed!F157:G157)</f>
        <v>26115</v>
      </c>
      <c r="D59" s="191">
        <f>SUM(Detailed!S157:S157)</f>
        <v>35415</v>
      </c>
      <c r="E59" s="191">
        <v>5270</v>
      </c>
      <c r="F59" s="199">
        <f>+D59-E59</f>
        <v>30145</v>
      </c>
      <c r="G59" s="191"/>
      <c r="H59" s="191"/>
      <c r="I59" s="191"/>
    </row>
    <row r="60" spans="1:9" x14ac:dyDescent="0.25">
      <c r="C60" s="191"/>
      <c r="D60" s="191"/>
      <c r="E60" s="191"/>
      <c r="F60" s="199"/>
      <c r="G60" s="191"/>
      <c r="H60" s="191"/>
      <c r="I60" s="191"/>
    </row>
    <row r="61" spans="1:9" x14ac:dyDescent="0.25">
      <c r="A61" t="s">
        <v>285</v>
      </c>
      <c r="C61" s="191">
        <f>SUM(Detailed!F147:G154)</f>
        <v>14403</v>
      </c>
      <c r="D61" s="191">
        <v>19063</v>
      </c>
      <c r="E61" s="191">
        <v>16481</v>
      </c>
      <c r="F61" s="199">
        <f>+D61-E61</f>
        <v>2582</v>
      </c>
      <c r="G61" s="191"/>
      <c r="H61" s="191"/>
      <c r="I61" s="191"/>
    </row>
    <row r="62" spans="1:9" x14ac:dyDescent="0.25">
      <c r="C62" s="191"/>
      <c r="D62" s="191"/>
      <c r="E62" s="191"/>
      <c r="F62" s="199"/>
      <c r="G62" s="191"/>
      <c r="H62" s="191"/>
      <c r="I62" s="191"/>
    </row>
    <row r="63" spans="1:9" x14ac:dyDescent="0.25">
      <c r="A63" t="s">
        <v>167</v>
      </c>
      <c r="C63" s="191">
        <f>SUM(Detailed!F161:G161)</f>
        <v>9560</v>
      </c>
      <c r="D63" s="191">
        <f>SUM(Detailed!S161:S161)</f>
        <v>0</v>
      </c>
      <c r="E63" s="191">
        <v>0</v>
      </c>
      <c r="F63" s="199">
        <f>+D63-E63</f>
        <v>0</v>
      </c>
      <c r="G63" s="191" t="s">
        <v>471</v>
      </c>
      <c r="H63" s="191"/>
      <c r="I63" s="191"/>
    </row>
    <row r="64" spans="1:9" x14ac:dyDescent="0.25">
      <c r="C64" s="191"/>
      <c r="D64" s="191"/>
      <c r="E64" s="191"/>
      <c r="F64" s="199"/>
      <c r="G64" s="191"/>
      <c r="H64" s="191"/>
      <c r="I64" s="191"/>
    </row>
    <row r="65" spans="3:9" x14ac:dyDescent="0.25">
      <c r="C65" s="191" t="e">
        <f>SUM(C4:C64)</f>
        <v>#REF!</v>
      </c>
      <c r="D65" s="191" t="e">
        <f>SUM(D4:D64)</f>
        <v>#REF!</v>
      </c>
      <c r="E65" s="191">
        <f>SUM(E4:E64)</f>
        <v>1830945</v>
      </c>
      <c r="F65" s="200" t="e">
        <f>SUM(F4:F64)</f>
        <v>#REF!</v>
      </c>
      <c r="G65" s="191"/>
      <c r="H65" s="191"/>
      <c r="I65" s="191"/>
    </row>
    <row r="66" spans="3:9" x14ac:dyDescent="0.25">
      <c r="C66" s="191"/>
      <c r="D66" s="191"/>
      <c r="E66" s="191"/>
      <c r="F66" s="199"/>
      <c r="G66" s="191"/>
      <c r="H66" s="191"/>
      <c r="I66" s="191"/>
    </row>
    <row r="67" spans="3:9" x14ac:dyDescent="0.25">
      <c r="C67" s="191"/>
      <c r="D67" s="191"/>
      <c r="E67" s="191"/>
      <c r="F67" s="197"/>
      <c r="G67" s="191"/>
      <c r="H67" s="191"/>
      <c r="I67" s="191"/>
    </row>
    <row r="68" spans="3:9" x14ac:dyDescent="0.25">
      <c r="C68" s="191"/>
      <c r="D68" s="191"/>
      <c r="E68" s="191"/>
      <c r="F68" s="198"/>
      <c r="G68" s="191"/>
      <c r="H68" s="191"/>
      <c r="I68" s="191"/>
    </row>
    <row r="69" spans="3:9" x14ac:dyDescent="0.25">
      <c r="C69" s="191"/>
      <c r="D69" s="191"/>
      <c r="E69" s="191"/>
      <c r="F69" s="198"/>
      <c r="G69" s="191"/>
      <c r="H69" s="191"/>
      <c r="I69" s="191"/>
    </row>
    <row r="70" spans="3:9" x14ac:dyDescent="0.25">
      <c r="C70" s="191"/>
      <c r="D70" s="191"/>
      <c r="E70" s="191"/>
      <c r="F70" s="198"/>
      <c r="G70" s="191"/>
      <c r="H70" s="191"/>
      <c r="I70" s="191"/>
    </row>
    <row r="71" spans="3:9" x14ac:dyDescent="0.25">
      <c r="C71" s="191"/>
      <c r="D71" s="191"/>
      <c r="E71" s="191"/>
      <c r="F71" s="198"/>
      <c r="G71" s="191"/>
      <c r="H71" s="191"/>
      <c r="I71" s="191"/>
    </row>
    <row r="72" spans="3:9" x14ac:dyDescent="0.25">
      <c r="C72" s="191"/>
      <c r="D72" s="191"/>
      <c r="E72" s="191"/>
      <c r="F72" s="198"/>
      <c r="G72" s="191"/>
      <c r="H72" s="191"/>
      <c r="I72" s="191"/>
    </row>
    <row r="73" spans="3:9" x14ac:dyDescent="0.25">
      <c r="C73" s="191"/>
      <c r="D73" s="191"/>
      <c r="E73" s="191"/>
      <c r="F73" s="198"/>
      <c r="G73" s="191"/>
      <c r="H73" s="191"/>
      <c r="I73" s="191"/>
    </row>
    <row r="74" spans="3:9" x14ac:dyDescent="0.25">
      <c r="C74" s="191"/>
      <c r="D74" s="191"/>
      <c r="E74" s="191"/>
      <c r="F74" s="198"/>
      <c r="G74" s="191"/>
      <c r="H74" s="191"/>
      <c r="I74" s="191"/>
    </row>
    <row r="75" spans="3:9" x14ac:dyDescent="0.25">
      <c r="C75" s="191"/>
      <c r="D75" s="191"/>
      <c r="E75" s="191"/>
      <c r="F75" s="198"/>
      <c r="G75" s="191"/>
      <c r="H75" s="191"/>
      <c r="I75" s="191"/>
    </row>
    <row r="76" spans="3:9" x14ac:dyDescent="0.25">
      <c r="C76" s="191"/>
      <c r="D76" s="191"/>
      <c r="E76" s="191"/>
      <c r="F76" s="198"/>
      <c r="G76" s="191"/>
      <c r="H76" s="191"/>
      <c r="I76" s="191"/>
    </row>
    <row r="77" spans="3:9" x14ac:dyDescent="0.25">
      <c r="C77" s="191"/>
      <c r="D77" s="191"/>
      <c r="E77" s="191"/>
      <c r="F77" s="198"/>
      <c r="G77" s="191"/>
      <c r="H77" s="191"/>
      <c r="I77" s="191"/>
    </row>
    <row r="78" spans="3:9" x14ac:dyDescent="0.25">
      <c r="C78" s="191"/>
      <c r="D78" s="191"/>
      <c r="E78" s="191"/>
      <c r="F78" s="198"/>
      <c r="G78" s="191"/>
      <c r="H78" s="191"/>
      <c r="I78" s="191"/>
    </row>
    <row r="79" spans="3:9" x14ac:dyDescent="0.25">
      <c r="C79" s="191"/>
      <c r="D79" s="191"/>
      <c r="E79" s="191"/>
      <c r="F79" s="198"/>
      <c r="G79" s="191"/>
      <c r="H79" s="191"/>
      <c r="I79" s="191"/>
    </row>
    <row r="80" spans="3:9" x14ac:dyDescent="0.25">
      <c r="C80" s="191"/>
      <c r="D80" s="191"/>
      <c r="E80" s="191"/>
      <c r="F80" s="198"/>
      <c r="G80" s="191"/>
      <c r="H80" s="191"/>
      <c r="I80" s="191"/>
    </row>
    <row r="81" spans="3:9" x14ac:dyDescent="0.25">
      <c r="C81" s="191"/>
      <c r="D81" s="191"/>
      <c r="E81" s="191"/>
      <c r="F81" s="198"/>
      <c r="G81" s="191"/>
      <c r="H81" s="191"/>
      <c r="I81" s="191"/>
    </row>
    <row r="82" spans="3:9" x14ac:dyDescent="0.25">
      <c r="C82" s="191"/>
      <c r="D82" s="191"/>
      <c r="E82" s="191"/>
      <c r="F82" s="198"/>
      <c r="G82" s="191"/>
      <c r="H82" s="191"/>
      <c r="I82" s="191"/>
    </row>
    <row r="83" spans="3:9" x14ac:dyDescent="0.25">
      <c r="C83" s="191"/>
      <c r="D83" s="191"/>
      <c r="E83" s="191"/>
      <c r="F83" s="198"/>
      <c r="G83" s="191"/>
      <c r="H83" s="191"/>
      <c r="I83" s="191"/>
    </row>
    <row r="84" spans="3:9" x14ac:dyDescent="0.25">
      <c r="C84" s="191"/>
      <c r="D84" s="191"/>
      <c r="E84" s="191"/>
      <c r="F84" s="198"/>
      <c r="G84" s="191"/>
      <c r="H84" s="191"/>
      <c r="I84" s="191"/>
    </row>
    <row r="85" spans="3:9" x14ac:dyDescent="0.25">
      <c r="C85" s="191"/>
      <c r="D85" s="191"/>
      <c r="E85" s="191"/>
      <c r="F85" s="198"/>
      <c r="G85" s="191"/>
      <c r="H85" s="191"/>
      <c r="I85" s="191"/>
    </row>
    <row r="86" spans="3:9" x14ac:dyDescent="0.25">
      <c r="C86" s="191"/>
      <c r="D86" s="191"/>
      <c r="E86" s="191"/>
      <c r="F86" s="198"/>
      <c r="G86" s="191"/>
      <c r="H86" s="191"/>
      <c r="I86" s="191"/>
    </row>
    <row r="87" spans="3:9" x14ac:dyDescent="0.25">
      <c r="C87" s="191"/>
      <c r="D87" s="191"/>
      <c r="E87" s="191"/>
      <c r="F87" s="198"/>
      <c r="G87" s="191"/>
      <c r="H87" s="191"/>
      <c r="I87" s="191"/>
    </row>
    <row r="88" spans="3:9" x14ac:dyDescent="0.25">
      <c r="C88" s="191"/>
      <c r="D88" s="191"/>
      <c r="E88" s="191"/>
      <c r="F88" s="198"/>
      <c r="G88" s="191"/>
      <c r="H88" s="191"/>
      <c r="I88" s="191"/>
    </row>
    <row r="89" spans="3:9" x14ac:dyDescent="0.25">
      <c r="C89" s="191"/>
      <c r="D89" s="191"/>
      <c r="E89" s="191"/>
      <c r="F89" s="198"/>
      <c r="G89" s="191"/>
      <c r="H89" s="191"/>
      <c r="I89" s="191"/>
    </row>
    <row r="90" spans="3:9" x14ac:dyDescent="0.25">
      <c r="C90" s="191"/>
      <c r="D90" s="191"/>
      <c r="E90" s="191"/>
      <c r="F90" s="198"/>
      <c r="G90" s="191"/>
      <c r="H90" s="191"/>
      <c r="I90" s="191"/>
    </row>
    <row r="91" spans="3:9" x14ac:dyDescent="0.25">
      <c r="C91" s="191"/>
      <c r="D91" s="191"/>
      <c r="E91" s="191"/>
      <c r="F91" s="198"/>
      <c r="G91" s="191"/>
      <c r="H91" s="191"/>
      <c r="I91" s="191"/>
    </row>
    <row r="92" spans="3:9" x14ac:dyDescent="0.25">
      <c r="C92" s="191"/>
      <c r="D92" s="191"/>
      <c r="E92" s="191"/>
      <c r="F92" s="198"/>
      <c r="G92" s="191"/>
      <c r="H92" s="191"/>
      <c r="I92" s="191"/>
    </row>
    <row r="93" spans="3:9" x14ac:dyDescent="0.25">
      <c r="C93" s="191"/>
      <c r="D93" s="191"/>
      <c r="E93" s="191"/>
      <c r="F93" s="198"/>
      <c r="G93" s="191"/>
      <c r="H93" s="191"/>
      <c r="I93" s="191"/>
    </row>
    <row r="94" spans="3:9" x14ac:dyDescent="0.25">
      <c r="C94" s="191"/>
      <c r="D94" s="191"/>
      <c r="E94" s="191"/>
      <c r="F94" s="198"/>
      <c r="G94" s="191"/>
      <c r="H94" s="191"/>
      <c r="I94" s="191"/>
    </row>
    <row r="95" spans="3:9" x14ac:dyDescent="0.25">
      <c r="C95" s="191"/>
      <c r="D95" s="191"/>
      <c r="E95" s="191"/>
      <c r="F95" s="198"/>
      <c r="G95" s="191"/>
      <c r="H95" s="191"/>
      <c r="I95" s="191"/>
    </row>
    <row r="96" spans="3:9" x14ac:dyDescent="0.25">
      <c r="C96" s="191"/>
      <c r="D96" s="191"/>
      <c r="E96" s="191"/>
      <c r="F96" s="198"/>
      <c r="G96" s="191"/>
      <c r="H96" s="191"/>
      <c r="I96" s="191"/>
    </row>
    <row r="97" spans="3:9" x14ac:dyDescent="0.25">
      <c r="C97" s="191"/>
      <c r="D97" s="191"/>
      <c r="E97" s="191"/>
      <c r="F97" s="198"/>
      <c r="G97" s="191"/>
      <c r="H97" s="191"/>
      <c r="I97" s="191"/>
    </row>
    <row r="98" spans="3:9" x14ac:dyDescent="0.25">
      <c r="C98" s="191"/>
      <c r="D98" s="191"/>
      <c r="E98" s="191"/>
      <c r="F98" s="198"/>
      <c r="G98" s="191"/>
      <c r="H98" s="191"/>
      <c r="I98" s="191"/>
    </row>
    <row r="99" spans="3:9" x14ac:dyDescent="0.25">
      <c r="C99" s="191"/>
      <c r="D99" s="191"/>
      <c r="E99" s="191"/>
      <c r="F99" s="191"/>
      <c r="G99" s="191"/>
      <c r="H99" s="191"/>
      <c r="I99" s="191"/>
    </row>
    <row r="100" spans="3:9" x14ac:dyDescent="0.25">
      <c r="C100" s="191"/>
      <c r="D100" s="191"/>
      <c r="E100" s="191"/>
      <c r="F100" s="191"/>
      <c r="G100" s="191"/>
      <c r="H100" s="191"/>
      <c r="I100" s="191"/>
    </row>
    <row r="101" spans="3:9" x14ac:dyDescent="0.25">
      <c r="C101" s="191"/>
      <c r="D101" s="191"/>
      <c r="E101" s="191"/>
      <c r="F101" s="191"/>
      <c r="G101" s="191"/>
      <c r="H101" s="191"/>
      <c r="I101" s="191"/>
    </row>
    <row r="102" spans="3:9" x14ac:dyDescent="0.25">
      <c r="C102" s="191"/>
      <c r="D102" s="191"/>
      <c r="E102" s="191"/>
      <c r="F102" s="191"/>
      <c r="G102" s="191"/>
      <c r="H102" s="191"/>
      <c r="I102" s="191"/>
    </row>
    <row r="103" spans="3:9" x14ac:dyDescent="0.25">
      <c r="C103" s="191"/>
      <c r="D103" s="191"/>
      <c r="E103" s="191"/>
      <c r="F103" s="191"/>
      <c r="G103" s="191"/>
      <c r="H103" s="191"/>
      <c r="I103" s="191"/>
    </row>
    <row r="104" spans="3:9" x14ac:dyDescent="0.25">
      <c r="C104" s="191"/>
      <c r="D104" s="191"/>
      <c r="E104" s="191"/>
      <c r="F104" s="191"/>
      <c r="G104" s="191"/>
      <c r="H104" s="191"/>
      <c r="I104" s="191"/>
    </row>
    <row r="105" spans="3:9" x14ac:dyDescent="0.25">
      <c r="C105" s="191"/>
      <c r="D105" s="191"/>
      <c r="E105" s="191"/>
      <c r="F105" s="191"/>
      <c r="G105" s="191"/>
      <c r="H105" s="191"/>
      <c r="I105" s="191"/>
    </row>
    <row r="106" spans="3:9" x14ac:dyDescent="0.25">
      <c r="C106" s="191"/>
      <c r="D106" s="191"/>
      <c r="E106" s="191"/>
      <c r="F106" s="191"/>
      <c r="G106" s="191"/>
      <c r="H106" s="191"/>
      <c r="I106" s="191"/>
    </row>
    <row r="107" spans="3:9" x14ac:dyDescent="0.25">
      <c r="C107" s="191"/>
      <c r="D107" s="191"/>
      <c r="E107" s="191"/>
      <c r="F107" s="191"/>
      <c r="G107" s="191"/>
      <c r="H107" s="191"/>
      <c r="I107" s="191"/>
    </row>
    <row r="108" spans="3:9" x14ac:dyDescent="0.25">
      <c r="C108" s="191"/>
      <c r="D108" s="191"/>
      <c r="E108" s="191"/>
      <c r="F108" s="191"/>
      <c r="G108" s="191"/>
      <c r="H108" s="191"/>
      <c r="I108" s="191"/>
    </row>
    <row r="109" spans="3:9" x14ac:dyDescent="0.25">
      <c r="C109" s="191"/>
      <c r="D109" s="191"/>
      <c r="E109" s="191"/>
      <c r="F109" s="191"/>
      <c r="G109" s="191"/>
      <c r="H109" s="191"/>
      <c r="I109" s="191"/>
    </row>
    <row r="110" spans="3:9" x14ac:dyDescent="0.25">
      <c r="C110" s="191"/>
      <c r="D110" s="191"/>
      <c r="E110" s="191"/>
      <c r="F110" s="191"/>
      <c r="G110" s="191"/>
      <c r="H110" s="191"/>
      <c r="I110" s="191"/>
    </row>
    <row r="111" spans="3:9" x14ac:dyDescent="0.25">
      <c r="C111" s="191"/>
      <c r="D111" s="191"/>
      <c r="E111" s="191"/>
      <c r="F111" s="191"/>
      <c r="G111" s="191"/>
      <c r="H111" s="191"/>
      <c r="I111" s="191"/>
    </row>
    <row r="112" spans="3:9" x14ac:dyDescent="0.25">
      <c r="C112" s="191"/>
      <c r="D112" s="191"/>
      <c r="E112" s="191"/>
      <c r="F112" s="191"/>
      <c r="G112" s="191"/>
      <c r="H112" s="191"/>
      <c r="I112" s="191"/>
    </row>
    <row r="113" spans="3:9" x14ac:dyDescent="0.25">
      <c r="C113" s="191"/>
      <c r="D113" s="191"/>
      <c r="E113" s="191"/>
      <c r="F113" s="191"/>
      <c r="G113" s="191"/>
      <c r="H113" s="191"/>
      <c r="I113" s="191"/>
    </row>
    <row r="114" spans="3:9" x14ac:dyDescent="0.25">
      <c r="C114" s="191"/>
      <c r="D114" s="191"/>
      <c r="E114" s="191"/>
      <c r="F114" s="191"/>
      <c r="G114" s="191"/>
      <c r="H114" s="191"/>
      <c r="I114" s="191"/>
    </row>
    <row r="115" spans="3:9" x14ac:dyDescent="0.25">
      <c r="C115" s="191"/>
      <c r="D115" s="191"/>
      <c r="E115" s="191"/>
      <c r="F115" s="191"/>
      <c r="G115" s="191"/>
      <c r="H115" s="191"/>
      <c r="I115" s="191"/>
    </row>
    <row r="116" spans="3:9" x14ac:dyDescent="0.25">
      <c r="C116" s="191"/>
      <c r="D116" s="191"/>
      <c r="E116" s="191"/>
      <c r="F116" s="191"/>
      <c r="G116" s="191"/>
      <c r="H116" s="191"/>
      <c r="I116" s="191"/>
    </row>
    <row r="117" spans="3:9" x14ac:dyDescent="0.25">
      <c r="C117" s="191"/>
      <c r="D117" s="191"/>
      <c r="E117" s="191"/>
      <c r="F117" s="191"/>
      <c r="G117" s="191"/>
      <c r="H117" s="191"/>
      <c r="I117" s="191"/>
    </row>
    <row r="118" spans="3:9" x14ac:dyDescent="0.25">
      <c r="C118" s="191"/>
      <c r="D118" s="191"/>
      <c r="E118" s="191"/>
      <c r="F118" s="191"/>
      <c r="G118" s="191"/>
      <c r="H118" s="191"/>
      <c r="I118" s="191"/>
    </row>
    <row r="119" spans="3:9" x14ac:dyDescent="0.25">
      <c r="C119" s="191"/>
      <c r="D119" s="191"/>
      <c r="E119" s="191"/>
      <c r="F119" s="191"/>
      <c r="G119" s="191"/>
      <c r="H119" s="191"/>
      <c r="I119" s="191"/>
    </row>
    <row r="120" spans="3:9" x14ac:dyDescent="0.25">
      <c r="C120" s="191"/>
      <c r="D120" s="191"/>
      <c r="E120" s="191"/>
      <c r="F120" s="191"/>
      <c r="G120" s="191"/>
      <c r="H120" s="191"/>
      <c r="I120" s="191"/>
    </row>
    <row r="121" spans="3:9" x14ac:dyDescent="0.25">
      <c r="C121" s="191"/>
      <c r="D121" s="191"/>
      <c r="E121" s="191"/>
      <c r="F121" s="191"/>
      <c r="G121" s="191"/>
      <c r="H121" s="191"/>
      <c r="I121" s="191"/>
    </row>
    <row r="122" spans="3:9" x14ac:dyDescent="0.25">
      <c r="C122" s="191"/>
      <c r="D122" s="191"/>
      <c r="E122" s="191"/>
      <c r="F122" s="191"/>
      <c r="G122" s="191"/>
      <c r="H122" s="191"/>
      <c r="I122" s="191"/>
    </row>
    <row r="123" spans="3:9" x14ac:dyDescent="0.25">
      <c r="C123" s="191"/>
      <c r="D123" s="191"/>
      <c r="E123" s="191"/>
      <c r="F123" s="191"/>
      <c r="G123" s="191"/>
      <c r="H123" s="191"/>
      <c r="I123" s="191"/>
    </row>
    <row r="124" spans="3:9" x14ac:dyDescent="0.25">
      <c r="C124" s="191"/>
      <c r="D124" s="191"/>
      <c r="E124" s="191"/>
      <c r="F124" s="191"/>
      <c r="G124" s="191"/>
      <c r="H124" s="191"/>
      <c r="I124" s="191"/>
    </row>
    <row r="125" spans="3:9" x14ac:dyDescent="0.25">
      <c r="C125" s="191"/>
      <c r="D125" s="191"/>
      <c r="E125" s="191"/>
      <c r="F125" s="191"/>
      <c r="G125" s="191"/>
      <c r="H125" s="191"/>
      <c r="I125" s="191"/>
    </row>
    <row r="126" spans="3:9" x14ac:dyDescent="0.25">
      <c r="C126" s="191"/>
      <c r="D126" s="191"/>
      <c r="E126" s="191"/>
      <c r="F126" s="191"/>
      <c r="G126" s="191"/>
      <c r="H126" s="191"/>
      <c r="I126" s="191"/>
    </row>
    <row r="127" spans="3:9" x14ac:dyDescent="0.25">
      <c r="C127" s="191"/>
      <c r="D127" s="191"/>
      <c r="E127" s="191"/>
      <c r="F127" s="191"/>
      <c r="G127" s="191"/>
      <c r="H127" s="191"/>
      <c r="I127" s="191"/>
    </row>
    <row r="128" spans="3:9" x14ac:dyDescent="0.25">
      <c r="C128" s="191"/>
      <c r="D128" s="191"/>
      <c r="E128" s="191"/>
      <c r="F128" s="191"/>
      <c r="G128" s="191"/>
      <c r="H128" s="191"/>
      <c r="I128" s="191"/>
    </row>
    <row r="129" spans="3:9" x14ac:dyDescent="0.25">
      <c r="C129" s="191"/>
      <c r="D129" s="191"/>
      <c r="E129" s="191"/>
      <c r="F129" s="191"/>
      <c r="G129" s="191"/>
      <c r="H129" s="191"/>
      <c r="I129" s="191"/>
    </row>
  </sheetData>
  <pageMargins left="0.70866141732283472" right="0.70866141732283472" top="0.74803149606299213" bottom="0.74803149606299213" header="0.31496062992125984" footer="0.31496062992125984"/>
  <pageSetup paperSize="9" scale="78" fitToHeight="0" orientation="landscape" r:id="rId1"/>
  <headerFooter>
    <oddHeader>&amp;C&amp;"-,Bold"&amp;12ANGMERING PARISH COUNCIL ASSETS SUMMARY&amp;R&amp;"-,Bold"&amp;12March 2016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97AA68E043F4A9D14802892A595E8" ma:contentTypeVersion="12" ma:contentTypeDescription="Create a new document." ma:contentTypeScope="" ma:versionID="cd57319877b6038ec32a5047dcd02bdb">
  <xsd:schema xmlns:xsd="http://www.w3.org/2001/XMLSchema" xmlns:xs="http://www.w3.org/2001/XMLSchema" xmlns:p="http://schemas.microsoft.com/office/2006/metadata/properties" xmlns:ns2="aba46087-1779-415f-9a98-631a181e3211" xmlns:ns3="90e001c8-de62-4a15-a5e1-7ac9ac1b264c" targetNamespace="http://schemas.microsoft.com/office/2006/metadata/properties" ma:root="true" ma:fieldsID="4bfd36df14382ee6d4ec7596f83fe82b" ns2:_="" ns3:_="">
    <xsd:import namespace="aba46087-1779-415f-9a98-631a181e3211"/>
    <xsd:import namespace="90e001c8-de62-4a15-a5e1-7ac9ac1b2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a46087-1779-415f-9a98-631a181e32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001c8-de62-4a15-a5e1-7ac9ac1b2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80654B-3442-4A98-9249-D90A32533F95}">
  <ds:schemaRefs>
    <ds:schemaRef ds:uri="90e001c8-de62-4a15-a5e1-7ac9ac1b264c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aba46087-1779-415f-9a98-631a181e3211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DF19043-88DD-4F67-BA72-CA98D32FDA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865A02-8C2F-4916-AEE8-1F257B3FFA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a46087-1779-415f-9a98-631a181e3211"/>
    <ds:schemaRef ds:uri="90e001c8-de62-4a15-a5e1-7ac9ac1b2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Original</vt:lpstr>
      <vt:lpstr>Play Areas</vt:lpstr>
      <vt:lpstr>Detailed</vt:lpstr>
      <vt:lpstr>LitterDogBins</vt:lpstr>
      <vt:lpstr>Summary</vt:lpstr>
      <vt:lpstr>Detailed!Print_Titles</vt:lpstr>
      <vt:lpstr>'Play Areas'!Print_Titles</vt:lpstr>
      <vt:lpstr>Senior_Multiplay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Katie Herr</cp:lastModifiedBy>
  <cp:lastPrinted>2020-10-29T14:05:52Z</cp:lastPrinted>
  <dcterms:created xsi:type="dcterms:W3CDTF">2015-03-02T15:37:23Z</dcterms:created>
  <dcterms:modified xsi:type="dcterms:W3CDTF">2021-04-19T13:37:48Z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0x010100FD097AA68E043F4A9D14802892A595E8</vt:lpwstr>
  </property>
</Properties>
</file>